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827D2B98-C043-47CA-ACAA-408046CBC1E5}" xr6:coauthVersionLast="47" xr6:coauthVersionMax="47" xr10:uidLastSave="{00000000-0000-0000-0000-000000000000}"/>
  <bookViews>
    <workbookView xWindow="20370" yWindow="-285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Sheet1!$A$1:$O$196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H19" i="1"/>
  <c r="L15" i="1"/>
  <c r="K15" i="1"/>
  <c r="J15" i="1"/>
  <c r="I15" i="1"/>
  <c r="H15" i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164" i="1"/>
  <c r="E143" i="1"/>
  <c r="E134" i="1"/>
  <c r="L68" i="1"/>
  <c r="L69" i="1"/>
  <c r="K68" i="1"/>
  <c r="H68" i="1"/>
  <c r="H164" i="1"/>
  <c r="I164" i="1"/>
  <c r="J164" i="1"/>
  <c r="K164" i="1"/>
  <c r="L164" i="1"/>
  <c r="N164" i="1" s="1"/>
  <c r="O164" i="1" l="1"/>
  <c r="E166" i="1"/>
  <c r="H166" i="1"/>
  <c r="I166" i="1"/>
  <c r="J166" i="1"/>
  <c r="K166" i="1"/>
  <c r="L166" i="1"/>
  <c r="N166" i="1" s="1"/>
  <c r="O166" i="1"/>
  <c r="E174" i="1"/>
  <c r="E175" i="1"/>
  <c r="E113" i="1"/>
  <c r="K69" i="1"/>
  <c r="H69" i="1"/>
  <c r="I69" i="1"/>
  <c r="J69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9" i="1"/>
  <c r="E130" i="1"/>
  <c r="E131" i="1"/>
  <c r="E132" i="1"/>
  <c r="E133" i="1"/>
  <c r="E135" i="1"/>
  <c r="E136" i="1"/>
  <c r="E137" i="1"/>
  <c r="E138" i="1"/>
  <c r="E139" i="1"/>
  <c r="E140" i="1"/>
  <c r="E141" i="1"/>
  <c r="E142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5" i="1"/>
  <c r="E167" i="1"/>
  <c r="E169" i="1"/>
  <c r="E170" i="1"/>
  <c r="E171" i="1"/>
  <c r="E172" i="1"/>
  <c r="E173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K19" i="1"/>
  <c r="K52" i="1"/>
  <c r="K62" i="1"/>
  <c r="L62" i="1"/>
  <c r="L52" i="1"/>
  <c r="L31" i="1"/>
  <c r="L84" i="1"/>
  <c r="L85" i="1"/>
  <c r="L86" i="1"/>
  <c r="L87" i="1"/>
  <c r="L88" i="1"/>
  <c r="L89" i="1"/>
  <c r="K89" i="1"/>
  <c r="K84" i="1"/>
  <c r="K85" i="1"/>
  <c r="H188" i="1"/>
  <c r="I188" i="1"/>
  <c r="J188" i="1"/>
  <c r="K188" i="1"/>
  <c r="L188" i="1"/>
  <c r="O188" i="1" s="1"/>
  <c r="H186" i="1"/>
  <c r="I186" i="1"/>
  <c r="J186" i="1"/>
  <c r="K186" i="1"/>
  <c r="L186" i="1"/>
  <c r="N186" i="1" s="1"/>
  <c r="H181" i="1"/>
  <c r="I181" i="1"/>
  <c r="J181" i="1"/>
  <c r="K181" i="1"/>
  <c r="L181" i="1"/>
  <c r="N181" i="1" s="1"/>
  <c r="H178" i="1"/>
  <c r="I178" i="1"/>
  <c r="J178" i="1"/>
  <c r="K178" i="1"/>
  <c r="L178" i="1"/>
  <c r="O178" i="1" s="1"/>
  <c r="H177" i="1"/>
  <c r="I177" i="1"/>
  <c r="J177" i="1"/>
  <c r="K177" i="1"/>
  <c r="L177" i="1"/>
  <c r="N177" i="1" s="1"/>
  <c r="H176" i="1"/>
  <c r="I176" i="1"/>
  <c r="J176" i="1"/>
  <c r="K176" i="1"/>
  <c r="L176" i="1"/>
  <c r="N176" i="1" s="1"/>
  <c r="H172" i="1"/>
  <c r="I172" i="1"/>
  <c r="J172" i="1"/>
  <c r="K172" i="1"/>
  <c r="L172" i="1"/>
  <c r="N172" i="1" s="1"/>
  <c r="H162" i="1"/>
  <c r="I162" i="1"/>
  <c r="J162" i="1"/>
  <c r="K162" i="1"/>
  <c r="L162" i="1"/>
  <c r="N162" i="1" s="1"/>
  <c r="H161" i="1"/>
  <c r="I161" i="1"/>
  <c r="J161" i="1"/>
  <c r="K161" i="1"/>
  <c r="L161" i="1"/>
  <c r="N161" i="1" s="1"/>
  <c r="H156" i="1"/>
  <c r="I156" i="1"/>
  <c r="J156" i="1"/>
  <c r="K156" i="1"/>
  <c r="L156" i="1"/>
  <c r="N156" i="1" s="1"/>
  <c r="H143" i="1"/>
  <c r="I143" i="1"/>
  <c r="J143" i="1"/>
  <c r="K143" i="1"/>
  <c r="L143" i="1"/>
  <c r="N143" i="1" s="1"/>
  <c r="H121" i="1"/>
  <c r="I121" i="1"/>
  <c r="J121" i="1"/>
  <c r="K121" i="1"/>
  <c r="L121" i="1"/>
  <c r="O121" i="1" s="1"/>
  <c r="H120" i="1"/>
  <c r="I120" i="1"/>
  <c r="J120" i="1"/>
  <c r="K120" i="1"/>
  <c r="L120" i="1"/>
  <c r="N120" i="1" s="1"/>
  <c r="H119" i="1"/>
  <c r="I119" i="1"/>
  <c r="J119" i="1"/>
  <c r="K119" i="1"/>
  <c r="L119" i="1"/>
  <c r="O119" i="1" s="1"/>
  <c r="H108" i="1"/>
  <c r="I108" i="1"/>
  <c r="J108" i="1"/>
  <c r="K108" i="1"/>
  <c r="L108" i="1"/>
  <c r="N108" i="1" s="1"/>
  <c r="H107" i="1"/>
  <c r="I107" i="1"/>
  <c r="J107" i="1"/>
  <c r="K107" i="1"/>
  <c r="L107" i="1"/>
  <c r="O107" i="1" s="1"/>
  <c r="H96" i="1"/>
  <c r="I96" i="1"/>
  <c r="J96" i="1"/>
  <c r="K96" i="1"/>
  <c r="L96" i="1"/>
  <c r="N96" i="1" s="1"/>
  <c r="H94" i="1"/>
  <c r="I94" i="1"/>
  <c r="J94" i="1"/>
  <c r="K94" i="1"/>
  <c r="L94" i="1"/>
  <c r="N94" i="1" s="1"/>
  <c r="H89" i="1"/>
  <c r="I89" i="1"/>
  <c r="J89" i="1"/>
  <c r="H85" i="1"/>
  <c r="I85" i="1"/>
  <c r="J85" i="1"/>
  <c r="H84" i="1"/>
  <c r="I84" i="1"/>
  <c r="J84" i="1"/>
  <c r="L80" i="1"/>
  <c r="K79" i="1"/>
  <c r="K80" i="1"/>
  <c r="H80" i="1"/>
  <c r="I80" i="1"/>
  <c r="J80" i="1"/>
  <c r="H79" i="1"/>
  <c r="I79" i="1"/>
  <c r="J79" i="1"/>
  <c r="H62" i="1"/>
  <c r="I62" i="1"/>
  <c r="J62" i="1"/>
  <c r="H52" i="1"/>
  <c r="I52" i="1"/>
  <c r="J52" i="1"/>
  <c r="H31" i="1"/>
  <c r="I31" i="1"/>
  <c r="J31" i="1"/>
  <c r="K31" i="1"/>
  <c r="I19" i="1"/>
  <c r="J19" i="1"/>
  <c r="L19" i="1"/>
  <c r="O186" i="1" l="1"/>
  <c r="O96" i="1"/>
  <c r="N119" i="1"/>
  <c r="O156" i="1"/>
  <c r="O94" i="1"/>
  <c r="O172" i="1"/>
  <c r="N121" i="1"/>
  <c r="O120" i="1"/>
  <c r="N188" i="1"/>
  <c r="O176" i="1"/>
  <c r="O143" i="1"/>
  <c r="O181" i="1"/>
  <c r="N178" i="1"/>
  <c r="O177" i="1"/>
  <c r="O161" i="1"/>
  <c r="O162" i="1"/>
  <c r="O108" i="1"/>
  <c r="N107" i="1"/>
  <c r="I53" i="1" l="1"/>
  <c r="L75" i="1"/>
  <c r="L74" i="1"/>
  <c r="L67" i="1" l="1"/>
  <c r="L66" i="1"/>
  <c r="L37" i="1"/>
  <c r="L36" i="1"/>
  <c r="L35" i="1"/>
  <c r="L60" i="1" l="1"/>
  <c r="L50" i="1"/>
  <c r="L49" i="1"/>
  <c r="L45" i="1" l="1"/>
  <c r="L44" i="1"/>
  <c r="L33" i="1"/>
  <c r="L78" i="1"/>
  <c r="L77" i="1"/>
  <c r="L64" i="1"/>
  <c r="K64" i="1"/>
  <c r="L63" i="1"/>
  <c r="L53" i="1"/>
  <c r="L55" i="1"/>
  <c r="K54" i="1"/>
  <c r="M54" i="1" s="1"/>
  <c r="K51" i="1"/>
  <c r="K50" i="1"/>
  <c r="K49" i="1"/>
  <c r="K46" i="1"/>
  <c r="K47" i="1"/>
  <c r="K48" i="1"/>
  <c r="K45" i="1"/>
  <c r="L41" i="1"/>
  <c r="L42" i="1"/>
  <c r="L43" i="1"/>
  <c r="L40" i="1"/>
  <c r="L39" i="1"/>
  <c r="L38" i="1"/>
  <c r="L34" i="1"/>
  <c r="L30" i="1"/>
  <c r="L29" i="1"/>
  <c r="L28" i="1"/>
  <c r="L27" i="1"/>
  <c r="L20" i="1"/>
  <c r="L21" i="1"/>
  <c r="L14" i="1"/>
  <c r="L16" i="1"/>
  <c r="L17" i="1"/>
  <c r="L18" i="1"/>
  <c r="L13" i="1"/>
  <c r="L12" i="1"/>
  <c r="K78" i="1"/>
  <c r="K77" i="1"/>
  <c r="K70" i="1"/>
  <c r="K65" i="1"/>
  <c r="K63" i="1"/>
  <c r="K60" i="1"/>
  <c r="K44" i="1"/>
  <c r="K36" i="1"/>
  <c r="K37" i="1"/>
  <c r="K38" i="1"/>
  <c r="K39" i="1"/>
  <c r="K40" i="1"/>
  <c r="K41" i="1"/>
  <c r="K42" i="1"/>
  <c r="K43" i="1"/>
  <c r="M43" i="1" s="1"/>
  <c r="K35" i="1"/>
  <c r="K33" i="1"/>
  <c r="K34" i="1"/>
  <c r="K28" i="1"/>
  <c r="K29" i="1"/>
  <c r="K30" i="1"/>
  <c r="K27" i="1"/>
  <c r="K21" i="1"/>
  <c r="K20" i="1"/>
  <c r="K17" i="1"/>
  <c r="K18" i="1"/>
  <c r="K16" i="1"/>
  <c r="K13" i="1"/>
  <c r="K14" i="1"/>
  <c r="K12" i="1"/>
  <c r="L70" i="1"/>
  <c r="K55" i="1"/>
  <c r="M55" i="1" s="1"/>
  <c r="K53" i="1"/>
  <c r="L76" i="1"/>
  <c r="L73" i="1"/>
  <c r="L72" i="1"/>
  <c r="K76" i="1"/>
  <c r="K73" i="1"/>
  <c r="K74" i="1"/>
  <c r="K75" i="1"/>
  <c r="K72" i="1"/>
  <c r="K67" i="1"/>
  <c r="K66" i="1"/>
  <c r="L71" i="1"/>
  <c r="L65" i="1"/>
  <c r="L59" i="1"/>
  <c r="K59" i="1"/>
  <c r="L54" i="1"/>
  <c r="L47" i="1"/>
  <c r="L48" i="1"/>
  <c r="L51" i="1"/>
  <c r="L46" i="1"/>
  <c r="L32" i="1"/>
  <c r="L25" i="1"/>
  <c r="L26" i="1"/>
  <c r="L24" i="1"/>
  <c r="K32" i="1"/>
  <c r="L22" i="1"/>
  <c r="L23" i="1"/>
  <c r="L56" i="1"/>
  <c r="L57" i="1"/>
  <c r="L58" i="1"/>
  <c r="L61" i="1"/>
  <c r="L82" i="1"/>
  <c r="L83" i="1"/>
  <c r="L90" i="1"/>
  <c r="L91" i="1"/>
  <c r="L92" i="1"/>
  <c r="L93" i="1"/>
  <c r="L95" i="1"/>
  <c r="L97" i="1"/>
  <c r="L98" i="1"/>
  <c r="L99" i="1"/>
  <c r="L100" i="1"/>
  <c r="L101" i="1"/>
  <c r="L102" i="1"/>
  <c r="L103" i="1"/>
  <c r="L104" i="1"/>
  <c r="L105" i="1"/>
  <c r="L106" i="1"/>
  <c r="L109" i="1"/>
  <c r="L110" i="1"/>
  <c r="L111" i="1"/>
  <c r="L112" i="1"/>
  <c r="L113" i="1"/>
  <c r="L114" i="1"/>
  <c r="L115" i="1"/>
  <c r="L116" i="1"/>
  <c r="L117" i="1"/>
  <c r="L118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7" i="1"/>
  <c r="L158" i="1"/>
  <c r="L159" i="1"/>
  <c r="L160" i="1"/>
  <c r="L163" i="1"/>
  <c r="L165" i="1"/>
  <c r="L167" i="1"/>
  <c r="L168" i="1"/>
  <c r="L169" i="1"/>
  <c r="L170" i="1"/>
  <c r="L171" i="1"/>
  <c r="L173" i="1"/>
  <c r="L174" i="1"/>
  <c r="L175" i="1"/>
  <c r="L179" i="1"/>
  <c r="L180" i="1"/>
  <c r="L182" i="1"/>
  <c r="L183" i="1"/>
  <c r="L184" i="1"/>
  <c r="L185" i="1"/>
  <c r="L187" i="1"/>
  <c r="L191" i="1"/>
  <c r="L189" i="1"/>
  <c r="L190" i="1"/>
  <c r="L192" i="1"/>
  <c r="L193" i="1"/>
  <c r="L194" i="1"/>
  <c r="L195" i="1"/>
  <c r="L196" i="1"/>
  <c r="L81" i="1"/>
  <c r="J13" i="1"/>
  <c r="J14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3" i="1"/>
  <c r="J64" i="1"/>
  <c r="J65" i="1"/>
  <c r="J66" i="1"/>
  <c r="J67" i="1"/>
  <c r="J68" i="1"/>
  <c r="J70" i="1"/>
  <c r="J71" i="1"/>
  <c r="J72" i="1"/>
  <c r="J73" i="1"/>
  <c r="J74" i="1"/>
  <c r="J75" i="1"/>
  <c r="J76" i="1"/>
  <c r="J77" i="1"/>
  <c r="J78" i="1"/>
  <c r="J81" i="1"/>
  <c r="J82" i="1"/>
  <c r="J83" i="1"/>
  <c r="J86" i="1"/>
  <c r="J87" i="1"/>
  <c r="J88" i="1"/>
  <c r="J90" i="1"/>
  <c r="J91" i="1"/>
  <c r="J92" i="1"/>
  <c r="J93" i="1"/>
  <c r="J95" i="1"/>
  <c r="J97" i="1"/>
  <c r="J98" i="1"/>
  <c r="J99" i="1"/>
  <c r="J100" i="1"/>
  <c r="J101" i="1"/>
  <c r="J102" i="1"/>
  <c r="J103" i="1"/>
  <c r="J104" i="1"/>
  <c r="J105" i="1"/>
  <c r="J106" i="1"/>
  <c r="J109" i="1"/>
  <c r="J110" i="1"/>
  <c r="J111" i="1"/>
  <c r="J112" i="1"/>
  <c r="J113" i="1"/>
  <c r="J114" i="1"/>
  <c r="J115" i="1"/>
  <c r="J116" i="1"/>
  <c r="J117" i="1"/>
  <c r="J118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7" i="1"/>
  <c r="J158" i="1"/>
  <c r="J159" i="1"/>
  <c r="J160" i="1"/>
  <c r="J163" i="1"/>
  <c r="J165" i="1"/>
  <c r="J167" i="1"/>
  <c r="J168" i="1"/>
  <c r="J169" i="1"/>
  <c r="J170" i="1"/>
  <c r="J171" i="1"/>
  <c r="J173" i="1"/>
  <c r="J174" i="1"/>
  <c r="J175" i="1"/>
  <c r="J179" i="1"/>
  <c r="J180" i="1"/>
  <c r="J182" i="1"/>
  <c r="J183" i="1"/>
  <c r="J184" i="1"/>
  <c r="J185" i="1"/>
  <c r="J187" i="1"/>
  <c r="J191" i="1"/>
  <c r="J189" i="1"/>
  <c r="J190" i="1"/>
  <c r="J192" i="1"/>
  <c r="J193" i="1"/>
  <c r="J194" i="1"/>
  <c r="J195" i="1"/>
  <c r="J196" i="1"/>
  <c r="J12" i="1"/>
  <c r="K22" i="1"/>
  <c r="M22" i="1" s="1"/>
  <c r="K23" i="1"/>
  <c r="M23" i="1" s="1"/>
  <c r="K24" i="1"/>
  <c r="M24" i="1" s="1"/>
  <c r="K25" i="1"/>
  <c r="M25" i="1" s="1"/>
  <c r="K26" i="1"/>
  <c r="K56" i="1"/>
  <c r="M56" i="1" s="1"/>
  <c r="K57" i="1"/>
  <c r="M57" i="1" s="1"/>
  <c r="K58" i="1"/>
  <c r="M58" i="1" s="1"/>
  <c r="K61" i="1"/>
  <c r="K71" i="1"/>
  <c r="K81" i="1"/>
  <c r="K82" i="1"/>
  <c r="K83" i="1"/>
  <c r="K86" i="1"/>
  <c r="K87" i="1"/>
  <c r="K88" i="1"/>
  <c r="K90" i="1"/>
  <c r="K91" i="1"/>
  <c r="K92" i="1"/>
  <c r="K93" i="1"/>
  <c r="K95" i="1"/>
  <c r="K97" i="1"/>
  <c r="K98" i="1"/>
  <c r="K99" i="1"/>
  <c r="K100" i="1"/>
  <c r="K101" i="1"/>
  <c r="K102" i="1"/>
  <c r="K103" i="1"/>
  <c r="K104" i="1"/>
  <c r="K105" i="1"/>
  <c r="K106" i="1"/>
  <c r="K109" i="1"/>
  <c r="K110" i="1"/>
  <c r="K111" i="1"/>
  <c r="K112" i="1"/>
  <c r="K113" i="1"/>
  <c r="K114" i="1"/>
  <c r="K115" i="1"/>
  <c r="K116" i="1"/>
  <c r="K117" i="1"/>
  <c r="K118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7" i="1"/>
  <c r="K158" i="1"/>
  <c r="K159" i="1"/>
  <c r="K160" i="1"/>
  <c r="K163" i="1"/>
  <c r="K165" i="1"/>
  <c r="K167" i="1"/>
  <c r="K168" i="1"/>
  <c r="K169" i="1"/>
  <c r="K170" i="1"/>
  <c r="K171" i="1"/>
  <c r="K173" i="1"/>
  <c r="K174" i="1"/>
  <c r="K175" i="1"/>
  <c r="K179" i="1"/>
  <c r="K180" i="1"/>
  <c r="K182" i="1"/>
  <c r="K183" i="1"/>
  <c r="K184" i="1"/>
  <c r="K185" i="1"/>
  <c r="K187" i="1"/>
  <c r="K191" i="1"/>
  <c r="K189" i="1"/>
  <c r="K190" i="1"/>
  <c r="K192" i="1"/>
  <c r="K193" i="1"/>
  <c r="M193" i="1" s="1"/>
  <c r="K194" i="1"/>
  <c r="M194" i="1" s="1"/>
  <c r="K195" i="1"/>
  <c r="M195" i="1" s="1"/>
  <c r="K196" i="1"/>
  <c r="M196" i="1" s="1"/>
  <c r="H13" i="1"/>
  <c r="H14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60" i="1"/>
  <c r="H61" i="1"/>
  <c r="H63" i="1"/>
  <c r="H64" i="1"/>
  <c r="H65" i="1"/>
  <c r="H66" i="1"/>
  <c r="H67" i="1"/>
  <c r="H70" i="1"/>
  <c r="H71" i="1"/>
  <c r="H72" i="1"/>
  <c r="H73" i="1"/>
  <c r="H74" i="1"/>
  <c r="H75" i="1"/>
  <c r="H76" i="1"/>
  <c r="H77" i="1"/>
  <c r="H78" i="1"/>
  <c r="H81" i="1"/>
  <c r="H82" i="1"/>
  <c r="H83" i="1"/>
  <c r="H86" i="1"/>
  <c r="H87" i="1"/>
  <c r="H88" i="1"/>
  <c r="H90" i="1"/>
  <c r="H91" i="1"/>
  <c r="H92" i="1"/>
  <c r="H93" i="1"/>
  <c r="H95" i="1"/>
  <c r="H97" i="1"/>
  <c r="H98" i="1"/>
  <c r="H99" i="1"/>
  <c r="H100" i="1"/>
  <c r="H101" i="1"/>
  <c r="H102" i="1"/>
  <c r="H103" i="1"/>
  <c r="H104" i="1"/>
  <c r="H105" i="1"/>
  <c r="H106" i="1"/>
  <c r="H109" i="1"/>
  <c r="H110" i="1"/>
  <c r="H111" i="1"/>
  <c r="H112" i="1"/>
  <c r="H113" i="1"/>
  <c r="H114" i="1"/>
  <c r="H115" i="1"/>
  <c r="H116" i="1"/>
  <c r="H117" i="1"/>
  <c r="H118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7" i="1"/>
  <c r="H158" i="1"/>
  <c r="H159" i="1"/>
  <c r="H160" i="1"/>
  <c r="H163" i="1"/>
  <c r="H165" i="1"/>
  <c r="H167" i="1"/>
  <c r="H168" i="1"/>
  <c r="H169" i="1"/>
  <c r="H170" i="1"/>
  <c r="H171" i="1"/>
  <c r="H173" i="1"/>
  <c r="H174" i="1"/>
  <c r="H175" i="1"/>
  <c r="H179" i="1"/>
  <c r="H180" i="1"/>
  <c r="H182" i="1"/>
  <c r="H183" i="1"/>
  <c r="H184" i="1"/>
  <c r="H185" i="1"/>
  <c r="H187" i="1"/>
  <c r="H191" i="1"/>
  <c r="H189" i="1"/>
  <c r="H190" i="1"/>
  <c r="H192" i="1"/>
  <c r="H193" i="1"/>
  <c r="H194" i="1"/>
  <c r="H195" i="1"/>
  <c r="H196" i="1"/>
  <c r="H12" i="1"/>
  <c r="I13" i="1"/>
  <c r="I14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4" i="1"/>
  <c r="I55" i="1"/>
  <c r="I56" i="1"/>
  <c r="I57" i="1"/>
  <c r="I58" i="1"/>
  <c r="I59" i="1"/>
  <c r="I60" i="1"/>
  <c r="I61" i="1"/>
  <c r="I63" i="1"/>
  <c r="I64" i="1"/>
  <c r="I65" i="1"/>
  <c r="I66" i="1"/>
  <c r="I67" i="1"/>
  <c r="I68" i="1"/>
  <c r="I70" i="1"/>
  <c r="I71" i="1"/>
  <c r="I72" i="1"/>
  <c r="I73" i="1"/>
  <c r="I74" i="1"/>
  <c r="I75" i="1"/>
  <c r="I76" i="1"/>
  <c r="I77" i="1"/>
  <c r="I78" i="1"/>
  <c r="I81" i="1"/>
  <c r="I82" i="1"/>
  <c r="I83" i="1"/>
  <c r="I86" i="1"/>
  <c r="I87" i="1"/>
  <c r="I88" i="1"/>
  <c r="I90" i="1"/>
  <c r="I91" i="1"/>
  <c r="I92" i="1"/>
  <c r="I93" i="1"/>
  <c r="I95" i="1"/>
  <c r="I97" i="1"/>
  <c r="I98" i="1"/>
  <c r="I99" i="1"/>
  <c r="I100" i="1"/>
  <c r="I101" i="1"/>
  <c r="I102" i="1"/>
  <c r="I103" i="1"/>
  <c r="I104" i="1"/>
  <c r="I105" i="1"/>
  <c r="I106" i="1"/>
  <c r="I109" i="1"/>
  <c r="I110" i="1"/>
  <c r="I111" i="1"/>
  <c r="I112" i="1"/>
  <c r="I113" i="1"/>
  <c r="I114" i="1"/>
  <c r="I115" i="1"/>
  <c r="I116" i="1"/>
  <c r="I117" i="1"/>
  <c r="I118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7" i="1"/>
  <c r="I158" i="1"/>
  <c r="I159" i="1"/>
  <c r="I160" i="1"/>
  <c r="I163" i="1"/>
  <c r="I165" i="1"/>
  <c r="I167" i="1"/>
  <c r="I168" i="1"/>
  <c r="I169" i="1"/>
  <c r="I170" i="1"/>
  <c r="I171" i="1"/>
  <c r="I173" i="1"/>
  <c r="I174" i="1"/>
  <c r="I175" i="1"/>
  <c r="I179" i="1"/>
  <c r="I180" i="1"/>
  <c r="I182" i="1"/>
  <c r="I183" i="1"/>
  <c r="I184" i="1"/>
  <c r="I185" i="1"/>
  <c r="I187" i="1"/>
  <c r="I191" i="1"/>
  <c r="I189" i="1"/>
  <c r="I190" i="1"/>
  <c r="I192" i="1"/>
  <c r="I193" i="1"/>
  <c r="I194" i="1"/>
  <c r="I195" i="1"/>
  <c r="I196" i="1"/>
  <c r="I12" i="1"/>
  <c r="O194" i="1" l="1"/>
  <c r="N194" i="1"/>
  <c r="O184" i="1"/>
  <c r="N184" i="1"/>
  <c r="O167" i="1"/>
  <c r="N167" i="1"/>
  <c r="O151" i="1"/>
  <c r="N151" i="1"/>
  <c r="O142" i="1"/>
  <c r="N142" i="1"/>
  <c r="O130" i="1"/>
  <c r="N130" i="1"/>
  <c r="O115" i="1"/>
  <c r="N115" i="1"/>
  <c r="O101" i="1"/>
  <c r="N101" i="1"/>
  <c r="O25" i="1"/>
  <c r="N25" i="1"/>
  <c r="O71" i="1"/>
  <c r="N71" i="1"/>
  <c r="O193" i="1"/>
  <c r="N193" i="1"/>
  <c r="O191" i="1"/>
  <c r="N191" i="1"/>
  <c r="O183" i="1"/>
  <c r="N183" i="1"/>
  <c r="O175" i="1"/>
  <c r="N175" i="1"/>
  <c r="O170" i="1"/>
  <c r="N170" i="1"/>
  <c r="O159" i="1"/>
  <c r="N159" i="1"/>
  <c r="O154" i="1"/>
  <c r="N154" i="1"/>
  <c r="O150" i="1"/>
  <c r="N150" i="1"/>
  <c r="O146" i="1"/>
  <c r="N146" i="1"/>
  <c r="O141" i="1"/>
  <c r="N141" i="1"/>
  <c r="O137" i="1"/>
  <c r="N137" i="1"/>
  <c r="O133" i="1"/>
  <c r="N133" i="1"/>
  <c r="O129" i="1"/>
  <c r="N129" i="1"/>
  <c r="O125" i="1"/>
  <c r="N125" i="1"/>
  <c r="O118" i="1"/>
  <c r="N118" i="1"/>
  <c r="O114" i="1"/>
  <c r="N114" i="1"/>
  <c r="O110" i="1"/>
  <c r="N110" i="1"/>
  <c r="O104" i="1"/>
  <c r="N104" i="1"/>
  <c r="O100" i="1"/>
  <c r="N100" i="1"/>
  <c r="O95" i="1"/>
  <c r="N95" i="1"/>
  <c r="O57" i="1"/>
  <c r="N57" i="1"/>
  <c r="O189" i="1"/>
  <c r="N189" i="1"/>
  <c r="O171" i="1"/>
  <c r="N171" i="1"/>
  <c r="O155" i="1"/>
  <c r="N155" i="1"/>
  <c r="O138" i="1"/>
  <c r="N138" i="1"/>
  <c r="O122" i="1"/>
  <c r="N122" i="1"/>
  <c r="O105" i="1"/>
  <c r="N105" i="1"/>
  <c r="O22" i="1"/>
  <c r="N22" i="1"/>
  <c r="O196" i="1"/>
  <c r="N196" i="1"/>
  <c r="O192" i="1"/>
  <c r="N192" i="1"/>
  <c r="O187" i="1"/>
  <c r="N187" i="1"/>
  <c r="O182" i="1"/>
  <c r="N182" i="1"/>
  <c r="O174" i="1"/>
  <c r="N174" i="1"/>
  <c r="O169" i="1"/>
  <c r="N169" i="1"/>
  <c r="O165" i="1"/>
  <c r="N165" i="1"/>
  <c r="O158" i="1"/>
  <c r="N158" i="1"/>
  <c r="O153" i="1"/>
  <c r="N153" i="1"/>
  <c r="O149" i="1"/>
  <c r="N149" i="1"/>
  <c r="O145" i="1"/>
  <c r="N145" i="1"/>
  <c r="O140" i="1"/>
  <c r="N140" i="1"/>
  <c r="O136" i="1"/>
  <c r="N136" i="1"/>
  <c r="O132" i="1"/>
  <c r="N132" i="1"/>
  <c r="O128" i="1"/>
  <c r="N128" i="1"/>
  <c r="O124" i="1"/>
  <c r="N124" i="1"/>
  <c r="O117" i="1"/>
  <c r="N117" i="1"/>
  <c r="O113" i="1"/>
  <c r="N113" i="1"/>
  <c r="O109" i="1"/>
  <c r="N109" i="1"/>
  <c r="O103" i="1"/>
  <c r="N103" i="1"/>
  <c r="O99" i="1"/>
  <c r="N99" i="1"/>
  <c r="O93" i="1"/>
  <c r="N93" i="1"/>
  <c r="O56" i="1"/>
  <c r="N56" i="1"/>
  <c r="O24" i="1"/>
  <c r="N24" i="1"/>
  <c r="O54" i="1"/>
  <c r="N54" i="1"/>
  <c r="O55" i="1"/>
  <c r="N55" i="1"/>
  <c r="O179" i="1"/>
  <c r="N179" i="1"/>
  <c r="O160" i="1"/>
  <c r="N160" i="1"/>
  <c r="O147" i="1"/>
  <c r="N147" i="1"/>
  <c r="O134" i="1"/>
  <c r="N134" i="1"/>
  <c r="O126" i="1"/>
  <c r="N126" i="1"/>
  <c r="O111" i="1"/>
  <c r="N111" i="1"/>
  <c r="O97" i="1"/>
  <c r="N97" i="1"/>
  <c r="O58" i="1"/>
  <c r="N58" i="1"/>
  <c r="O195" i="1"/>
  <c r="N195" i="1"/>
  <c r="O190" i="1"/>
  <c r="N190" i="1"/>
  <c r="O185" i="1"/>
  <c r="N185" i="1"/>
  <c r="O180" i="1"/>
  <c r="N180" i="1"/>
  <c r="O173" i="1"/>
  <c r="N173" i="1"/>
  <c r="O168" i="1"/>
  <c r="N168" i="1"/>
  <c r="O163" i="1"/>
  <c r="N163" i="1"/>
  <c r="O157" i="1"/>
  <c r="N157" i="1"/>
  <c r="O152" i="1"/>
  <c r="N152" i="1"/>
  <c r="O148" i="1"/>
  <c r="N148" i="1"/>
  <c r="O144" i="1"/>
  <c r="N144" i="1"/>
  <c r="O139" i="1"/>
  <c r="N139" i="1"/>
  <c r="O135" i="1"/>
  <c r="N135" i="1"/>
  <c r="O131" i="1"/>
  <c r="N131" i="1"/>
  <c r="O127" i="1"/>
  <c r="N127" i="1"/>
  <c r="O123" i="1"/>
  <c r="N123" i="1"/>
  <c r="O116" i="1"/>
  <c r="N116" i="1"/>
  <c r="O112" i="1"/>
  <c r="N112" i="1"/>
  <c r="O106" i="1"/>
  <c r="N106" i="1"/>
  <c r="O102" i="1"/>
  <c r="N102" i="1"/>
  <c r="O98" i="1"/>
  <c r="N98" i="1"/>
  <c r="O92" i="1"/>
  <c r="N92" i="1"/>
  <c r="O23" i="1"/>
  <c r="N23" i="1"/>
  <c r="O43" i="1"/>
  <c r="N43" i="1"/>
</calcChain>
</file>

<file path=xl/sharedStrings.xml><?xml version="1.0" encoding="utf-8"?>
<sst xmlns="http://schemas.openxmlformats.org/spreadsheetml/2006/main" count="428" uniqueCount="89">
  <si>
    <t>Name:</t>
  </si>
  <si>
    <t>Street Address:</t>
  </si>
  <si>
    <t>SPECIES</t>
  </si>
  <si>
    <t>AGE</t>
  </si>
  <si>
    <t>SIZE</t>
  </si>
  <si>
    <t>Cedar, Red</t>
  </si>
  <si>
    <t>2-0</t>
  </si>
  <si>
    <t>4-8"</t>
  </si>
  <si>
    <t>6-12"</t>
  </si>
  <si>
    <t>3-0</t>
  </si>
  <si>
    <t>12-18"</t>
  </si>
  <si>
    <t>18-24"</t>
  </si>
  <si>
    <t>Larch, American</t>
  </si>
  <si>
    <t>(Tamarack)</t>
  </si>
  <si>
    <t>Pine, Jack</t>
  </si>
  <si>
    <t>Pine, Red</t>
  </si>
  <si>
    <t>Pine, White</t>
  </si>
  <si>
    <t>2-2</t>
  </si>
  <si>
    <t>Spruce, Black</t>
  </si>
  <si>
    <t>Spruce, Blue</t>
  </si>
  <si>
    <t>Spruce, Norway</t>
  </si>
  <si>
    <t>Spruce, White</t>
  </si>
  <si>
    <t>Aspen, Quaking</t>
  </si>
  <si>
    <t>1-0</t>
  </si>
  <si>
    <t>12-24"</t>
  </si>
  <si>
    <t>24-36"</t>
  </si>
  <si>
    <t>Cherry, Black</t>
  </si>
  <si>
    <t>3-6"</t>
  </si>
  <si>
    <t>Maple, Sugar</t>
  </si>
  <si>
    <t>Oak, Red</t>
  </si>
  <si>
    <t>Oak, White</t>
  </si>
  <si>
    <t>Walnut, Black</t>
  </si>
  <si>
    <t>Arrowwood</t>
  </si>
  <si>
    <t>Cherry, Choke</t>
  </si>
  <si>
    <t>Chokeberry, Black</t>
  </si>
  <si>
    <t>Cranberry, Highbush</t>
  </si>
  <si>
    <t>Dogwood, Gray</t>
  </si>
  <si>
    <t>Dogwood, Redosier</t>
  </si>
  <si>
    <t>Dogwood, Silky</t>
  </si>
  <si>
    <t>Elderberry, Common</t>
  </si>
  <si>
    <t>Elderberry, Red</t>
  </si>
  <si>
    <t>Hazelnut, American</t>
  </si>
  <si>
    <t>Holly, Winterberry</t>
  </si>
  <si>
    <t>Mountain Ash, American</t>
  </si>
  <si>
    <t>Nannyberry</t>
  </si>
  <si>
    <t>Ninebark</t>
  </si>
  <si>
    <t>Redbud, Eastern</t>
  </si>
  <si>
    <t>Serviceberry</t>
  </si>
  <si>
    <t>Sumac, Fragrant</t>
  </si>
  <si>
    <t>Cedar, White</t>
  </si>
  <si>
    <t>Plum, American</t>
  </si>
  <si>
    <t>4-0</t>
  </si>
  <si>
    <t>Maple, Red</t>
  </si>
  <si>
    <t>36-48"</t>
  </si>
  <si>
    <t xml:space="preserve">Newaygo Conservation District </t>
  </si>
  <si>
    <t>24-48"</t>
  </si>
  <si>
    <t>2-1</t>
  </si>
  <si>
    <t>12-24'</t>
  </si>
  <si>
    <t>Oak, Burr</t>
  </si>
  <si>
    <t>Retail</t>
  </si>
  <si>
    <t>Inventory</t>
  </si>
  <si>
    <t>4-1</t>
  </si>
  <si>
    <t>Fraser Fir</t>
  </si>
  <si>
    <t>P+1+1</t>
  </si>
  <si>
    <t>Douglas Fir</t>
  </si>
  <si>
    <t>36-72"</t>
  </si>
  <si>
    <t>3-1</t>
  </si>
  <si>
    <t>Paw Paw</t>
  </si>
  <si>
    <t>Ret</t>
  </si>
  <si>
    <t>500+</t>
  </si>
  <si>
    <t>Email:</t>
  </si>
  <si>
    <t>Phone Number:</t>
  </si>
  <si>
    <t>Pricing &amp; Inventory - FY 2024</t>
  </si>
  <si>
    <t>23-24 Total</t>
  </si>
  <si>
    <t>24"+</t>
  </si>
  <si>
    <t>12-28"</t>
  </si>
  <si>
    <t>12-18'</t>
  </si>
  <si>
    <t>In Stock</t>
  </si>
  <si>
    <t>Out of Stock</t>
  </si>
  <si>
    <t>Retail Pricing</t>
  </si>
  <si>
    <r>
      <rPr>
        <b/>
        <sz val="16"/>
        <rFont val="Arial"/>
        <family val="2"/>
      </rPr>
      <t xml:space="preserve">Alt Contact: </t>
    </r>
    <r>
      <rPr>
        <sz val="16"/>
        <rFont val="Arial"/>
        <family val="2"/>
      </rPr>
      <t>(231)-924-2060 x5</t>
    </r>
  </si>
  <si>
    <t xml:space="preserve">Please review and create list of desired Species, Size &amp; Quantities </t>
  </si>
  <si>
    <r>
      <t>Phone:</t>
    </r>
    <r>
      <rPr>
        <sz val="16"/>
        <rFont val="Arial"/>
        <family val="2"/>
      </rPr>
      <t xml:space="preserve"> (231)-225-3072</t>
    </r>
  </si>
  <si>
    <r>
      <t>Email:</t>
    </r>
    <r>
      <rPr>
        <sz val="16"/>
        <color theme="1"/>
        <rFont val="Arial"/>
        <family val="2"/>
      </rPr>
      <t xml:space="preserve"> rosa.coucke</t>
    </r>
    <r>
      <rPr>
        <sz val="16"/>
        <rFont val="Arial"/>
        <family val="2"/>
      </rPr>
      <t>@macd.org</t>
    </r>
  </si>
  <si>
    <t>Quantity order</t>
  </si>
  <si>
    <t>Pick up  season :</t>
  </si>
  <si>
    <t>Spring</t>
  </si>
  <si>
    <t>Fall</t>
  </si>
  <si>
    <r>
      <t xml:space="preserve">Mail To: </t>
    </r>
    <r>
      <rPr>
        <sz val="16"/>
        <rFont val="Arial"/>
        <family val="2"/>
      </rPr>
      <t xml:space="preserve">Newaygo Conservation District  Office       940 Rex Street, Fremont,  MI 49412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</si>
</sst>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i/>
      <sz val="28"/>
      <name val="Arial"/>
      <family val="2"/>
    </font>
    <font>
      <sz val="28"/>
      <name val="Arial"/>
      <family val="2"/>
    </font>
    <font>
      <b/>
      <sz val="12"/>
      <color rgb="FFFF0000"/>
      <name val="Arial"/>
      <family val="2"/>
    </font>
    <font>
      <sz val="12"/>
      <color theme="8" tint="0.59999389629810485"/>
      <name val="Arial"/>
      <family val="2"/>
    </font>
    <font>
      <b/>
      <sz val="8"/>
      <name val="Arial"/>
      <family val="2"/>
    </font>
    <font>
      <sz val="16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1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0" xfId="0" applyFill="1"/>
    <xf numFmtId="0" fontId="0" fillId="3" borderId="1" xfId="0" applyFill="1" applyBorder="1"/>
    <xf numFmtId="0" fontId="0" fillId="0" borderId="4" xfId="0" applyBorder="1"/>
    <xf numFmtId="0" fontId="4" fillId="2" borderId="0" xfId="0" applyFont="1" applyFill="1"/>
    <xf numFmtId="49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49" fontId="4" fillId="4" borderId="0" xfId="0" quotePrefix="1" applyNumberFormat="1" applyFont="1" applyFill="1" applyAlignment="1">
      <alignment horizontal="center" vertical="center"/>
    </xf>
    <xf numFmtId="0" fontId="0" fillId="4" borderId="0" xfId="0" applyFill="1"/>
    <xf numFmtId="0" fontId="0" fillId="4" borderId="1" xfId="0" applyFill="1" applyBorder="1"/>
    <xf numFmtId="0" fontId="4" fillId="4" borderId="0" xfId="0" applyFont="1" applyFill="1" applyAlignment="1">
      <alignment vertical="center"/>
    </xf>
    <xf numFmtId="0" fontId="4" fillId="4" borderId="0" xfId="0" quotePrefix="1" applyFont="1" applyFill="1" applyAlignment="1">
      <alignment horizontal="center" vertical="center"/>
    </xf>
    <xf numFmtId="16" fontId="4" fillId="4" borderId="0" xfId="0" applyNumberFormat="1" applyFont="1" applyFill="1" applyAlignment="1">
      <alignment horizontal="center" vertical="center"/>
    </xf>
    <xf numFmtId="44" fontId="0" fillId="0" borderId="0" xfId="1" applyFont="1" applyAlignment="1">
      <alignment horizontal="center"/>
    </xf>
    <xf numFmtId="44" fontId="0" fillId="0" borderId="0" xfId="1" applyFont="1"/>
    <xf numFmtId="0" fontId="13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1" fontId="0" fillId="0" borderId="0" xfId="0" applyNumberFormat="1"/>
    <xf numFmtId="0" fontId="5" fillId="4" borderId="5" xfId="0" applyFont="1" applyFill="1" applyBorder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0" fontId="4" fillId="4" borderId="6" xfId="0" quotePrefix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4" fillId="4" borderId="6" xfId="0" quotePrefix="1" applyNumberFormat="1" applyFont="1" applyFill="1" applyBorder="1" applyAlignment="1">
      <alignment horizontal="center" vertical="center"/>
    </xf>
    <xf numFmtId="16" fontId="4" fillId="4" borderId="6" xfId="0" applyNumberFormat="1" applyFont="1" applyFill="1" applyBorder="1" applyAlignment="1">
      <alignment horizontal="center" vertical="center"/>
    </xf>
    <xf numFmtId="1" fontId="4" fillId="10" borderId="6" xfId="0" quotePrefix="1" applyNumberFormat="1" applyFont="1" applyFill="1" applyBorder="1" applyAlignment="1">
      <alignment horizontal="center" vertical="center"/>
    </xf>
    <xf numFmtId="1" fontId="4" fillId="10" borderId="0" xfId="0" applyNumberFormat="1" applyFont="1" applyFill="1" applyAlignment="1">
      <alignment horizontal="center" vertical="center"/>
    </xf>
    <xf numFmtId="1" fontId="4" fillId="10" borderId="6" xfId="0" applyNumberFormat="1" applyFont="1" applyFill="1" applyBorder="1" applyAlignment="1">
      <alignment horizontal="center" vertical="center"/>
    </xf>
    <xf numFmtId="1" fontId="4" fillId="10" borderId="0" xfId="0" quotePrefix="1" applyNumberFormat="1" applyFont="1" applyFill="1" applyAlignment="1">
      <alignment horizontal="center" vertical="center"/>
    </xf>
    <xf numFmtId="1" fontId="4" fillId="10" borderId="0" xfId="0" applyNumberFormat="1" applyFont="1" applyFill="1" applyAlignment="1">
      <alignment horizontal="center"/>
    </xf>
    <xf numFmtId="1" fontId="4" fillId="11" borderId="6" xfId="0" quotePrefix="1" applyNumberFormat="1" applyFont="1" applyFill="1" applyBorder="1" applyAlignment="1">
      <alignment horizontal="center" vertical="center"/>
    </xf>
    <xf numFmtId="1" fontId="4" fillId="11" borderId="0" xfId="0" applyNumberFormat="1" applyFont="1" applyFill="1" applyAlignment="1">
      <alignment horizontal="center" vertical="center"/>
    </xf>
    <xf numFmtId="1" fontId="4" fillId="11" borderId="6" xfId="0" applyNumberFormat="1" applyFont="1" applyFill="1" applyBorder="1" applyAlignment="1">
      <alignment horizontal="center" vertical="center"/>
    </xf>
    <xf numFmtId="1" fontId="4" fillId="11" borderId="0" xfId="0" quotePrefix="1" applyNumberFormat="1" applyFont="1" applyFill="1" applyAlignment="1">
      <alignment horizontal="center" vertical="center"/>
    </xf>
    <xf numFmtId="1" fontId="4" fillId="11" borderId="0" xfId="0" applyNumberFormat="1" applyFont="1" applyFill="1" applyAlignment="1">
      <alignment horizontal="center"/>
    </xf>
    <xf numFmtId="44" fontId="4" fillId="6" borderId="6" xfId="0" quotePrefix="1" applyNumberFormat="1" applyFont="1" applyFill="1" applyBorder="1" applyAlignment="1">
      <alignment horizontal="center" vertical="center"/>
    </xf>
    <xf numFmtId="44" fontId="4" fillId="6" borderId="0" xfId="0" quotePrefix="1" applyNumberFormat="1" applyFont="1" applyFill="1" applyAlignment="1">
      <alignment horizontal="center" vertical="center"/>
    </xf>
    <xf numFmtId="44" fontId="4" fillId="6" borderId="6" xfId="0" applyNumberFormat="1" applyFont="1" applyFill="1" applyBorder="1" applyAlignment="1">
      <alignment horizontal="center" vertical="center"/>
    </xf>
    <xf numFmtId="44" fontId="4" fillId="6" borderId="0" xfId="0" applyNumberFormat="1" applyFont="1" applyFill="1" applyAlignment="1">
      <alignment horizontal="center" vertical="center"/>
    </xf>
    <xf numFmtId="44" fontId="4" fillId="12" borderId="6" xfId="1" quotePrefix="1" applyFont="1" applyFill="1" applyBorder="1" applyAlignment="1">
      <alignment horizontal="center" vertical="center"/>
    </xf>
    <xf numFmtId="44" fontId="4" fillId="12" borderId="0" xfId="1" quotePrefix="1" applyFont="1" applyFill="1" applyBorder="1" applyAlignment="1">
      <alignment horizontal="center" vertical="center"/>
    </xf>
    <xf numFmtId="44" fontId="4" fillId="8" borderId="6" xfId="1" quotePrefix="1" applyFont="1" applyFill="1" applyBorder="1" applyAlignment="1">
      <alignment horizontal="center" vertical="center"/>
    </xf>
    <xf numFmtId="44" fontId="4" fillId="8" borderId="0" xfId="1" quotePrefix="1" applyFont="1" applyFill="1" applyBorder="1" applyAlignment="1">
      <alignment horizontal="center" vertical="center"/>
    </xf>
    <xf numFmtId="44" fontId="4" fillId="7" borderId="6" xfId="1" quotePrefix="1" applyFont="1" applyFill="1" applyBorder="1" applyAlignment="1">
      <alignment horizontal="center" vertical="center"/>
    </xf>
    <xf numFmtId="44" fontId="4" fillId="7" borderId="0" xfId="1" quotePrefix="1" applyFont="1" applyFill="1" applyBorder="1" applyAlignment="1">
      <alignment horizontal="center" vertical="center"/>
    </xf>
    <xf numFmtId="44" fontId="4" fillId="13" borderId="6" xfId="1" applyFont="1" applyFill="1" applyBorder="1" applyAlignment="1">
      <alignment horizontal="center" vertical="center"/>
    </xf>
    <xf numFmtId="44" fontId="4" fillId="13" borderId="0" xfId="1" applyFont="1" applyFill="1" applyBorder="1" applyAlignment="1">
      <alignment horizontal="center" vertical="center"/>
    </xf>
    <xf numFmtId="44" fontId="4" fillId="14" borderId="6" xfId="1" applyFont="1" applyFill="1" applyBorder="1" applyAlignment="1">
      <alignment horizontal="center" vertical="center"/>
    </xf>
    <xf numFmtId="44" fontId="4" fillId="14" borderId="0" xfId="1" applyFont="1" applyFill="1" applyBorder="1" applyAlignment="1">
      <alignment horizontal="center" vertical="center"/>
    </xf>
    <xf numFmtId="44" fontId="4" fillId="15" borderId="0" xfId="1" applyFont="1" applyFill="1" applyBorder="1" applyAlignment="1">
      <alignment horizontal="center" vertical="center"/>
    </xf>
    <xf numFmtId="44" fontId="4" fillId="16" borderId="6" xfId="1" applyFont="1" applyFill="1" applyBorder="1" applyAlignment="1">
      <alignment horizontal="center" vertical="center"/>
    </xf>
    <xf numFmtId="44" fontId="4" fillId="16" borderId="0" xfId="1" applyFont="1" applyFill="1" applyBorder="1" applyAlignment="1">
      <alignment horizontal="center" vertical="center"/>
    </xf>
    <xf numFmtId="44" fontId="4" fillId="17" borderId="6" xfId="1" applyFont="1" applyFill="1" applyBorder="1" applyAlignment="1">
      <alignment horizontal="center" vertical="center"/>
    </xf>
    <xf numFmtId="44" fontId="4" fillId="17" borderId="0" xfId="1" applyFont="1" applyFill="1" applyBorder="1" applyAlignment="1">
      <alignment horizontal="center" vertical="center"/>
    </xf>
    <xf numFmtId="1" fontId="4" fillId="9" borderId="0" xfId="0" quotePrefix="1" applyNumberFormat="1" applyFont="1" applyFill="1" applyAlignment="1">
      <alignment horizontal="center" vertical="center"/>
    </xf>
    <xf numFmtId="1" fontId="4" fillId="9" borderId="4" xfId="0" quotePrefix="1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4" fontId="4" fillId="4" borderId="0" xfId="0" applyNumberFormat="1" applyFont="1" applyFill="1" applyAlignment="1">
      <alignment horizontal="center" vertical="center"/>
    </xf>
    <xf numFmtId="44" fontId="3" fillId="4" borderId="0" xfId="0" applyNumberFormat="1" applyFont="1" applyFill="1" applyAlignment="1">
      <alignment horizontal="center" vertical="center"/>
    </xf>
    <xf numFmtId="0" fontId="6" fillId="0" borderId="0" xfId="0" applyFont="1"/>
    <xf numFmtId="0" fontId="4" fillId="4" borderId="4" xfId="0" applyFont="1" applyFill="1" applyBorder="1" applyAlignment="1">
      <alignment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" fontId="4" fillId="10" borderId="4" xfId="0" applyNumberFormat="1" applyFont="1" applyFill="1" applyBorder="1" applyAlignment="1">
      <alignment horizontal="center" vertical="center"/>
    </xf>
    <xf numFmtId="1" fontId="4" fillId="11" borderId="4" xfId="0" applyNumberFormat="1" applyFont="1" applyFill="1" applyBorder="1" applyAlignment="1">
      <alignment horizontal="center" vertical="center"/>
    </xf>
    <xf numFmtId="44" fontId="4" fillId="6" borderId="4" xfId="0" quotePrefix="1" applyNumberFormat="1" applyFont="1" applyFill="1" applyBorder="1" applyAlignment="1">
      <alignment horizontal="center" vertical="center"/>
    </xf>
    <xf numFmtId="44" fontId="4" fillId="12" borderId="4" xfId="1" quotePrefix="1" applyFont="1" applyFill="1" applyBorder="1" applyAlignment="1">
      <alignment horizontal="center" vertical="center"/>
    </xf>
    <xf numFmtId="44" fontId="4" fillId="8" borderId="4" xfId="1" quotePrefix="1" applyFont="1" applyFill="1" applyBorder="1" applyAlignment="1">
      <alignment horizontal="center" vertical="center"/>
    </xf>
    <xf numFmtId="44" fontId="4" fillId="7" borderId="4" xfId="1" quotePrefix="1" applyFont="1" applyFill="1" applyBorder="1" applyAlignment="1">
      <alignment horizontal="center" vertical="center"/>
    </xf>
    <xf numFmtId="44" fontId="4" fillId="13" borderId="4" xfId="1" applyFont="1" applyFill="1" applyBorder="1" applyAlignment="1">
      <alignment horizontal="center" vertical="center"/>
    </xf>
    <xf numFmtId="44" fontId="4" fillId="14" borderId="4" xfId="1" applyFont="1" applyFill="1" applyBorder="1" applyAlignment="1">
      <alignment horizontal="center" vertical="center"/>
    </xf>
    <xf numFmtId="44" fontId="4" fillId="15" borderId="4" xfId="1" applyFont="1" applyFill="1" applyBorder="1" applyAlignment="1">
      <alignment horizontal="center" vertical="center"/>
    </xf>
    <xf numFmtId="44" fontId="4" fillId="16" borderId="4" xfId="1" applyFont="1" applyFill="1" applyBorder="1" applyAlignment="1">
      <alignment horizontal="center" vertical="center"/>
    </xf>
    <xf numFmtId="44" fontId="4" fillId="17" borderId="4" xfId="1" applyFont="1" applyFill="1" applyBorder="1" applyAlignment="1">
      <alignment horizontal="center" vertical="center"/>
    </xf>
    <xf numFmtId="1" fontId="4" fillId="9" borderId="6" xfId="0" quotePrefix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/>
    </xf>
    <xf numFmtId="1" fontId="4" fillId="11" borderId="1" xfId="0" applyNumberFormat="1" applyFont="1" applyFill="1" applyBorder="1" applyAlignment="1">
      <alignment horizontal="center" vertical="center"/>
    </xf>
    <xf numFmtId="44" fontId="4" fillId="6" borderId="1" xfId="0" quotePrefix="1" applyNumberFormat="1" applyFont="1" applyFill="1" applyBorder="1" applyAlignment="1">
      <alignment horizontal="center" vertical="center"/>
    </xf>
    <xf numFmtId="44" fontId="4" fillId="12" borderId="1" xfId="1" quotePrefix="1" applyFont="1" applyFill="1" applyBorder="1" applyAlignment="1">
      <alignment horizontal="center" vertical="center"/>
    </xf>
    <xf numFmtId="44" fontId="4" fillId="8" borderId="1" xfId="1" quotePrefix="1" applyFont="1" applyFill="1" applyBorder="1" applyAlignment="1">
      <alignment horizontal="center" vertical="center"/>
    </xf>
    <xf numFmtId="44" fontId="4" fillId="7" borderId="1" xfId="1" quotePrefix="1" applyFont="1" applyFill="1" applyBorder="1" applyAlignment="1">
      <alignment horizontal="center" vertical="center"/>
    </xf>
    <xf numFmtId="44" fontId="4" fillId="13" borderId="1" xfId="1" applyFont="1" applyFill="1" applyBorder="1" applyAlignment="1">
      <alignment horizontal="center" vertical="center"/>
    </xf>
    <xf numFmtId="44" fontId="4" fillId="14" borderId="1" xfId="1" applyFont="1" applyFill="1" applyBorder="1" applyAlignment="1">
      <alignment horizontal="center" vertical="center"/>
    </xf>
    <xf numFmtId="44" fontId="4" fillId="16" borderId="1" xfId="1" applyFont="1" applyFill="1" applyBorder="1" applyAlignment="1">
      <alignment horizontal="center" vertical="center"/>
    </xf>
    <xf numFmtId="44" fontId="4" fillId="17" borderId="1" xfId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" fontId="4" fillId="10" borderId="7" xfId="0" applyNumberFormat="1" applyFont="1" applyFill="1" applyBorder="1" applyAlignment="1">
      <alignment horizontal="center" vertical="center"/>
    </xf>
    <xf numFmtId="1" fontId="4" fillId="9" borderId="7" xfId="0" quotePrefix="1" applyNumberFormat="1" applyFont="1" applyFill="1" applyBorder="1" applyAlignment="1">
      <alignment horizontal="center" vertical="center"/>
    </xf>
    <xf numFmtId="1" fontId="4" fillId="11" borderId="7" xfId="0" applyNumberFormat="1" applyFont="1" applyFill="1" applyBorder="1" applyAlignment="1">
      <alignment horizontal="center" vertical="center"/>
    </xf>
    <xf numFmtId="44" fontId="4" fillId="6" borderId="7" xfId="0" applyNumberFormat="1" applyFont="1" applyFill="1" applyBorder="1" applyAlignment="1">
      <alignment horizontal="center" vertical="center"/>
    </xf>
    <xf numFmtId="44" fontId="4" fillId="12" borderId="7" xfId="1" quotePrefix="1" applyFont="1" applyFill="1" applyBorder="1" applyAlignment="1">
      <alignment horizontal="center" vertical="center"/>
    </xf>
    <xf numFmtId="44" fontId="4" fillId="8" borderId="7" xfId="1" quotePrefix="1" applyFont="1" applyFill="1" applyBorder="1" applyAlignment="1">
      <alignment horizontal="center" vertical="center"/>
    </xf>
    <xf numFmtId="44" fontId="4" fillId="7" borderId="7" xfId="1" quotePrefix="1" applyFont="1" applyFill="1" applyBorder="1" applyAlignment="1">
      <alignment horizontal="center" vertical="center"/>
    </xf>
    <xf numFmtId="44" fontId="4" fillId="13" borderId="7" xfId="1" applyFont="1" applyFill="1" applyBorder="1" applyAlignment="1">
      <alignment horizontal="center" vertical="center"/>
    </xf>
    <xf numFmtId="44" fontId="4" fillId="14" borderId="7" xfId="1" applyFont="1" applyFill="1" applyBorder="1" applyAlignment="1">
      <alignment horizontal="center" vertical="center"/>
    </xf>
    <xf numFmtId="44" fontId="4" fillId="17" borderId="7" xfId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vertical="center"/>
    </xf>
    <xf numFmtId="0" fontId="4" fillId="18" borderId="7" xfId="0" applyFont="1" applyFill="1" applyBorder="1"/>
    <xf numFmtId="1" fontId="4" fillId="4" borderId="0" xfId="0" quotePrefix="1" applyNumberFormat="1" applyFont="1" applyFill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49" fontId="4" fillId="19" borderId="6" xfId="0" quotePrefix="1" applyNumberFormat="1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center" vertical="center"/>
    </xf>
    <xf numFmtId="49" fontId="4" fillId="19" borderId="6" xfId="0" applyNumberFormat="1" applyFont="1" applyFill="1" applyBorder="1" applyAlignment="1">
      <alignment horizontal="center" vertical="center"/>
    </xf>
    <xf numFmtId="0" fontId="4" fillId="19" borderId="6" xfId="0" quotePrefix="1" applyFont="1" applyFill="1" applyBorder="1" applyAlignment="1">
      <alignment horizontal="center" vertical="center"/>
    </xf>
    <xf numFmtId="0" fontId="4" fillId="19" borderId="0" xfId="0" quotePrefix="1" applyFont="1" applyFill="1" applyAlignment="1">
      <alignment horizontal="center" vertical="center"/>
    </xf>
    <xf numFmtId="0" fontId="4" fillId="19" borderId="0" xfId="0" applyFont="1" applyFill="1" applyAlignment="1">
      <alignment horizontal="center"/>
    </xf>
    <xf numFmtId="2" fontId="4" fillId="19" borderId="0" xfId="0" applyNumberFormat="1" applyFont="1" applyFill="1" applyAlignment="1">
      <alignment horizontal="center" vertical="center"/>
    </xf>
    <xf numFmtId="2" fontId="4" fillId="19" borderId="6" xfId="0" applyNumberFormat="1" applyFont="1" applyFill="1" applyBorder="1" applyAlignment="1">
      <alignment horizontal="center" vertical="center"/>
    </xf>
    <xf numFmtId="16" fontId="4" fillId="19" borderId="0" xfId="0" applyNumberFormat="1" applyFont="1" applyFill="1" applyAlignment="1">
      <alignment horizontal="center" vertical="center"/>
    </xf>
    <xf numFmtId="49" fontId="4" fillId="19" borderId="0" xfId="0" quotePrefix="1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19" borderId="6" xfId="0" applyFont="1" applyFill="1" applyBorder="1" applyAlignment="1">
      <alignment vertical="center"/>
    </xf>
    <xf numFmtId="0" fontId="4" fillId="19" borderId="6" xfId="0" applyFont="1" applyFill="1" applyBorder="1" applyAlignment="1">
      <alignment horizontal="left" vertical="center"/>
    </xf>
    <xf numFmtId="1" fontId="4" fillId="9" borderId="8" xfId="0" quotePrefix="1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4" xfId="1" applyNumberFormat="1" applyFont="1" applyFill="1" applyBorder="1" applyAlignment="1">
      <alignment horizontal="center" vertical="center"/>
    </xf>
    <xf numFmtId="44" fontId="4" fillId="4" borderId="6" xfId="1" applyFont="1" applyFill="1" applyBorder="1" applyAlignment="1">
      <alignment horizontal="center" vertical="center"/>
    </xf>
    <xf numFmtId="44" fontId="4" fillId="4" borderId="0" xfId="1" applyFont="1" applyFill="1" applyBorder="1" applyAlignment="1">
      <alignment horizontal="center" vertical="center"/>
    </xf>
    <xf numFmtId="44" fontId="4" fillId="4" borderId="7" xfId="1" applyFont="1" applyFill="1" applyBorder="1" applyAlignment="1">
      <alignment horizontal="center" vertical="center"/>
    </xf>
    <xf numFmtId="0" fontId="5" fillId="4" borderId="14" xfId="1" applyNumberFormat="1" applyFont="1" applyFill="1" applyBorder="1" applyAlignment="1">
      <alignment horizontal="center" vertical="center"/>
    </xf>
    <xf numFmtId="44" fontId="0" fillId="4" borderId="14" xfId="1" applyFont="1" applyFill="1" applyBorder="1"/>
    <xf numFmtId="44" fontId="4" fillId="4" borderId="14" xfId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4" fontId="3" fillId="0" borderId="14" xfId="1" applyFont="1" applyBorder="1"/>
    <xf numFmtId="0" fontId="3" fillId="19" borderId="14" xfId="0" applyFont="1" applyFill="1" applyBorder="1" applyAlignment="1">
      <alignment horizontal="left" vertical="center"/>
    </xf>
    <xf numFmtId="0" fontId="3" fillId="18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2"/>
  <sheetViews>
    <sheetView tabSelected="1" showWhiteSpace="0" view="pageBreakPreview" zoomScaleNormal="100" zoomScaleSheetLayoutView="100" zoomScalePageLayoutView="80" workbookViewId="0">
      <selection activeCell="G9" sqref="G9:L9"/>
    </sheetView>
  </sheetViews>
  <sheetFormatPr defaultRowHeight="12.75" x14ac:dyDescent="0.2"/>
  <cols>
    <col min="1" max="1" width="25.5703125" customWidth="1"/>
    <col min="2" max="2" width="9.42578125" customWidth="1"/>
    <col min="3" max="3" width="9.140625" customWidth="1"/>
    <col min="4" max="4" width="12.7109375" hidden="1" customWidth="1"/>
    <col min="5" max="5" width="14.85546875" hidden="1" customWidth="1"/>
    <col min="6" max="6" width="13.28515625" hidden="1" customWidth="1"/>
    <col min="7" max="7" width="9.42578125" customWidth="1"/>
    <col min="8" max="8" width="10" style="16" customWidth="1"/>
    <col min="9" max="10" width="9.5703125" style="17" customWidth="1"/>
    <col min="11" max="12" width="9.42578125" style="17" customWidth="1"/>
    <col min="13" max="13" width="21" style="17" customWidth="1"/>
    <col min="14" max="14" width="0.140625" style="17" customWidth="1"/>
    <col min="15" max="15" width="0.42578125" style="17" hidden="1" customWidth="1"/>
    <col min="16" max="16" width="6" customWidth="1"/>
    <col min="17" max="17" width="7.7109375" customWidth="1"/>
    <col min="18" max="18" width="19.85546875" customWidth="1"/>
    <col min="19" max="55" width="9.140625" customWidth="1"/>
  </cols>
  <sheetData>
    <row r="1" spans="1:15" ht="34.5" x14ac:dyDescent="0.45">
      <c r="A1" s="144" t="s">
        <v>54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25.5" customHeight="1" thickBot="1" x14ac:dyDescent="0.25">
      <c r="A2" s="146" t="s">
        <v>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28.5" customHeight="1" x14ac:dyDescent="0.2">
      <c r="A3" s="148" t="s">
        <v>81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28.5" customHeight="1" x14ac:dyDescent="0.2">
      <c r="A4" s="150" t="s">
        <v>83</v>
      </c>
      <c r="B4" s="151"/>
      <c r="C4" s="151"/>
      <c r="D4" s="151"/>
      <c r="E4" s="151"/>
      <c r="F4" s="151"/>
      <c r="G4" s="151"/>
      <c r="H4" s="151"/>
      <c r="I4" s="151"/>
      <c r="J4" s="154" t="s">
        <v>82</v>
      </c>
      <c r="K4" s="154"/>
      <c r="L4" s="154"/>
      <c r="M4" s="154"/>
      <c r="N4" s="154"/>
      <c r="O4" s="154"/>
    </row>
    <row r="5" spans="1:15" ht="43.5" customHeight="1" x14ac:dyDescent="0.2">
      <c r="A5" s="152" t="s">
        <v>88</v>
      </c>
      <c r="B5" s="153"/>
      <c r="C5" s="153"/>
      <c r="D5" s="153"/>
      <c r="E5" s="153"/>
      <c r="F5" s="153"/>
      <c r="G5" s="153"/>
      <c r="H5" s="153"/>
      <c r="I5" s="153"/>
      <c r="J5" s="155" t="s">
        <v>80</v>
      </c>
      <c r="K5" s="155"/>
      <c r="L5" s="155"/>
      <c r="M5" s="155"/>
      <c r="N5" s="155"/>
      <c r="O5" s="155"/>
    </row>
    <row r="6" spans="1:15" ht="33.75" customHeight="1" x14ac:dyDescent="0.2">
      <c r="A6" s="156" t="s">
        <v>0</v>
      </c>
      <c r="B6" s="157"/>
      <c r="C6" s="157"/>
      <c r="D6" s="157"/>
      <c r="E6" s="157"/>
      <c r="F6" s="157"/>
      <c r="G6" s="157"/>
      <c r="H6" s="158"/>
      <c r="I6" s="156" t="s">
        <v>70</v>
      </c>
      <c r="J6" s="157"/>
      <c r="K6" s="157"/>
      <c r="L6" s="157"/>
      <c r="M6" s="157"/>
      <c r="N6" s="157"/>
      <c r="O6" s="158"/>
    </row>
    <row r="7" spans="1:15" ht="33" customHeight="1" x14ac:dyDescent="0.2">
      <c r="A7" s="156" t="s">
        <v>1</v>
      </c>
      <c r="B7" s="157"/>
      <c r="C7" s="157"/>
      <c r="D7" s="157"/>
      <c r="E7" s="157"/>
      <c r="F7" s="157"/>
      <c r="G7" s="157"/>
      <c r="H7" s="158"/>
      <c r="I7" s="156" t="s">
        <v>71</v>
      </c>
      <c r="J7" s="157"/>
      <c r="K7" s="157"/>
      <c r="L7" s="157"/>
      <c r="M7" s="157"/>
      <c r="N7" s="157"/>
      <c r="O7" s="158"/>
    </row>
    <row r="8" spans="1:15" ht="16.5" customHeight="1" x14ac:dyDescent="0.25">
      <c r="A8" s="142" t="s">
        <v>77</v>
      </c>
      <c r="B8" s="140"/>
      <c r="C8" s="140"/>
      <c r="D8" s="126"/>
      <c r="E8" s="126"/>
      <c r="F8" s="126"/>
      <c r="G8" s="126"/>
      <c r="H8" s="126"/>
      <c r="I8" s="126" t="s">
        <v>85</v>
      </c>
      <c r="J8" s="126"/>
      <c r="K8" s="126"/>
      <c r="L8" s="140" t="s">
        <v>87</v>
      </c>
      <c r="M8" s="141" t="s">
        <v>86</v>
      </c>
      <c r="N8" s="140"/>
      <c r="O8" s="140"/>
    </row>
    <row r="9" spans="1:15" ht="15.75" x14ac:dyDescent="0.2">
      <c r="A9" s="143" t="s">
        <v>78</v>
      </c>
      <c r="B9" s="140"/>
      <c r="C9" s="140"/>
      <c r="D9" s="126"/>
      <c r="E9" s="126"/>
      <c r="F9" s="126"/>
      <c r="G9" s="159" t="s">
        <v>79</v>
      </c>
      <c r="H9" s="160"/>
      <c r="I9" s="160"/>
      <c r="J9" s="160"/>
      <c r="K9" s="160"/>
      <c r="L9" s="160"/>
      <c r="M9" s="140"/>
      <c r="N9" s="140"/>
      <c r="O9" s="140"/>
    </row>
    <row r="10" spans="1:15" ht="20.25" customHeight="1" x14ac:dyDescent="0.2">
      <c r="A10" s="66"/>
      <c r="B10" s="8"/>
      <c r="C10" s="67"/>
      <c r="D10" s="68" t="s">
        <v>59</v>
      </c>
      <c r="E10" s="68"/>
      <c r="F10" s="68" t="s">
        <v>73</v>
      </c>
      <c r="G10" s="130" t="s">
        <v>68</v>
      </c>
      <c r="H10" s="131" t="s">
        <v>68</v>
      </c>
      <c r="I10" s="131" t="s">
        <v>68</v>
      </c>
      <c r="J10" s="131" t="s">
        <v>68</v>
      </c>
      <c r="K10" s="131" t="s">
        <v>68</v>
      </c>
      <c r="L10" s="131" t="s">
        <v>68</v>
      </c>
      <c r="M10" s="140" t="s">
        <v>84</v>
      </c>
      <c r="N10" s="140"/>
      <c r="O10" s="140"/>
    </row>
    <row r="11" spans="1:15" ht="21" customHeight="1" x14ac:dyDescent="0.2">
      <c r="A11" s="24" t="s">
        <v>2</v>
      </c>
      <c r="B11" s="25" t="s">
        <v>3</v>
      </c>
      <c r="C11" s="25" t="s">
        <v>4</v>
      </c>
      <c r="D11" s="25" t="s">
        <v>60</v>
      </c>
      <c r="E11" s="110"/>
      <c r="F11" s="25" t="s">
        <v>60</v>
      </c>
      <c r="G11" s="132">
        <v>1</v>
      </c>
      <c r="H11" s="133">
        <v>10</v>
      </c>
      <c r="I11" s="133">
        <v>25</v>
      </c>
      <c r="J11" s="133">
        <v>50</v>
      </c>
      <c r="K11" s="133">
        <v>100</v>
      </c>
      <c r="L11" s="133" t="s">
        <v>69</v>
      </c>
      <c r="M11" s="137"/>
      <c r="N11" s="137"/>
      <c r="O11" s="137"/>
    </row>
    <row r="12" spans="1:15" ht="17.100000000000001" customHeight="1" x14ac:dyDescent="0.2">
      <c r="A12" s="127" t="s">
        <v>5</v>
      </c>
      <c r="B12" s="30"/>
      <c r="C12" s="31"/>
      <c r="D12" s="35"/>
      <c r="E12" s="64">
        <f>F12-D12</f>
        <v>0</v>
      </c>
      <c r="F12" s="40"/>
      <c r="G12" s="45">
        <v>4.2119999999999997</v>
      </c>
      <c r="H12" s="49">
        <f t="shared" ref="H12:H44" si="0">G12*0.7</f>
        <v>2.9483999999999995</v>
      </c>
      <c r="I12" s="51">
        <f t="shared" ref="I12:I44" si="1">G12*0.5</f>
        <v>2.1059999999999999</v>
      </c>
      <c r="J12" s="53">
        <f t="shared" ref="J12:J44" si="2">G12*0.36</f>
        <v>1.5163199999999999</v>
      </c>
      <c r="K12" s="55">
        <f>G12*0.245</f>
        <v>1.0319399999999999</v>
      </c>
      <c r="L12" s="57">
        <f>G12*0.128</f>
        <v>0.53913599999999995</v>
      </c>
      <c r="M12" s="138"/>
      <c r="N12" s="139"/>
      <c r="O12" s="139"/>
    </row>
    <row r="13" spans="1:15" ht="17.100000000000001" customHeight="1" x14ac:dyDescent="0.2">
      <c r="A13" s="13"/>
      <c r="B13" s="114" t="s">
        <v>6</v>
      </c>
      <c r="C13" s="115" t="s">
        <v>8</v>
      </c>
      <c r="D13" s="36">
        <v>5517</v>
      </c>
      <c r="E13" s="64">
        <f t="shared" ref="E13:E78" si="3">F13-D13</f>
        <v>0</v>
      </c>
      <c r="F13" s="41">
        <v>5517</v>
      </c>
      <c r="G13" s="46">
        <v>4.5684000000000005</v>
      </c>
      <c r="H13" s="50">
        <f t="shared" si="0"/>
        <v>3.1978800000000001</v>
      </c>
      <c r="I13" s="52">
        <f t="shared" si="1"/>
        <v>2.2842000000000002</v>
      </c>
      <c r="J13" s="54">
        <f t="shared" si="2"/>
        <v>1.6446240000000001</v>
      </c>
      <c r="K13" s="56">
        <f>G13*0.245</f>
        <v>1.1192580000000001</v>
      </c>
      <c r="L13" s="58">
        <f t="shared" ref="L13:L19" si="4">G13*0.135</f>
        <v>0.61673400000000012</v>
      </c>
      <c r="M13" s="139"/>
      <c r="N13" s="139"/>
      <c r="O13" s="139"/>
    </row>
    <row r="14" spans="1:15" ht="17.100000000000001" hidden="1" customHeight="1" x14ac:dyDescent="0.2">
      <c r="A14" s="13"/>
      <c r="B14" s="7" t="s">
        <v>9</v>
      </c>
      <c r="C14" s="8" t="s">
        <v>8</v>
      </c>
      <c r="D14" s="36">
        <v>0</v>
      </c>
      <c r="E14" s="64">
        <f t="shared" si="3"/>
        <v>0</v>
      </c>
      <c r="F14" s="41">
        <v>0</v>
      </c>
      <c r="G14" s="46">
        <v>5.0543999999999993</v>
      </c>
      <c r="H14" s="50">
        <f t="shared" si="0"/>
        <v>3.5380799999999994</v>
      </c>
      <c r="I14" s="52">
        <f t="shared" si="1"/>
        <v>2.5271999999999997</v>
      </c>
      <c r="J14" s="54">
        <f t="shared" si="2"/>
        <v>1.8195839999999996</v>
      </c>
      <c r="K14" s="56">
        <f>G14*0.245</f>
        <v>1.2383279999999999</v>
      </c>
      <c r="L14" s="58">
        <f t="shared" si="4"/>
        <v>0.68234399999999995</v>
      </c>
      <c r="M14" s="139"/>
      <c r="N14" s="139"/>
      <c r="O14" s="139"/>
    </row>
    <row r="15" spans="1:15" ht="17.100000000000001" customHeight="1" x14ac:dyDescent="0.2">
      <c r="A15" s="13"/>
      <c r="B15" s="114" t="s">
        <v>9</v>
      </c>
      <c r="C15" s="115" t="s">
        <v>10</v>
      </c>
      <c r="D15" s="36">
        <v>2918</v>
      </c>
      <c r="E15" s="64">
        <v>0</v>
      </c>
      <c r="F15" s="41">
        <v>2918</v>
      </c>
      <c r="G15" s="46">
        <v>6.6096000000000004</v>
      </c>
      <c r="H15" s="50">
        <f t="shared" ref="H15" si="5">G15*0.7</f>
        <v>4.6267199999999997</v>
      </c>
      <c r="I15" s="52">
        <f t="shared" ref="I15" si="6">G15*0.5</f>
        <v>3.3048000000000002</v>
      </c>
      <c r="J15" s="54">
        <f t="shared" ref="J15" si="7">G15*0.36</f>
        <v>2.3794560000000002</v>
      </c>
      <c r="K15" s="56">
        <f>G15*0.22</f>
        <v>1.4541120000000001</v>
      </c>
      <c r="L15" s="58">
        <f t="shared" ref="L15" si="8">G15*0.135</f>
        <v>0.89229600000000009</v>
      </c>
      <c r="M15" s="139"/>
      <c r="N15" s="139"/>
      <c r="O15" s="139"/>
    </row>
    <row r="16" spans="1:15" ht="17.100000000000001" customHeight="1" x14ac:dyDescent="0.2">
      <c r="A16" s="13"/>
      <c r="B16" s="114" t="s">
        <v>56</v>
      </c>
      <c r="C16" s="115" t="s">
        <v>8</v>
      </c>
      <c r="D16" s="36">
        <v>2918</v>
      </c>
      <c r="E16" s="64">
        <f t="shared" si="3"/>
        <v>0</v>
      </c>
      <c r="F16" s="41">
        <v>2918</v>
      </c>
      <c r="G16" s="46">
        <v>6.7</v>
      </c>
      <c r="H16" s="50">
        <f t="shared" si="0"/>
        <v>4.6899999999999995</v>
      </c>
      <c r="I16" s="52">
        <f t="shared" si="1"/>
        <v>3.35</v>
      </c>
      <c r="J16" s="54">
        <f t="shared" si="2"/>
        <v>2.4119999999999999</v>
      </c>
      <c r="K16" s="56">
        <f>G16*0.22</f>
        <v>1.474</v>
      </c>
      <c r="L16" s="58">
        <f t="shared" si="4"/>
        <v>0.90450000000000008</v>
      </c>
      <c r="M16" s="139"/>
      <c r="N16" s="139"/>
      <c r="O16" s="139"/>
    </row>
    <row r="17" spans="1:15" s="2" customFormat="1" ht="15.75" hidden="1" customHeight="1" thickBot="1" x14ac:dyDescent="0.25">
      <c r="A17" s="13"/>
      <c r="B17" s="7" t="s">
        <v>9</v>
      </c>
      <c r="C17" s="8" t="s">
        <v>11</v>
      </c>
      <c r="D17" s="36">
        <v>0</v>
      </c>
      <c r="E17" s="64">
        <f t="shared" si="3"/>
        <v>0</v>
      </c>
      <c r="F17" s="41">
        <v>0</v>
      </c>
      <c r="G17" s="46">
        <v>7.8084000000000007</v>
      </c>
      <c r="H17" s="50">
        <f t="shared" si="0"/>
        <v>5.4658800000000003</v>
      </c>
      <c r="I17" s="52">
        <f t="shared" si="1"/>
        <v>3.9042000000000003</v>
      </c>
      <c r="J17" s="54">
        <f t="shared" si="2"/>
        <v>2.8110240000000002</v>
      </c>
      <c r="K17" s="56">
        <f>G17*0.22</f>
        <v>1.7178480000000003</v>
      </c>
      <c r="L17" s="58">
        <f t="shared" si="4"/>
        <v>1.0541340000000001</v>
      </c>
      <c r="M17" s="139"/>
      <c r="N17" s="139"/>
      <c r="O17" s="139"/>
    </row>
    <row r="18" spans="1:15" ht="15" hidden="1" x14ac:dyDescent="0.2">
      <c r="A18" s="21"/>
      <c r="B18" s="7" t="s">
        <v>56</v>
      </c>
      <c r="C18" s="8" t="s">
        <v>8</v>
      </c>
      <c r="D18" s="36">
        <v>0</v>
      </c>
      <c r="E18" s="113">
        <f t="shared" si="3"/>
        <v>0</v>
      </c>
      <c r="F18" s="41">
        <v>0</v>
      </c>
      <c r="G18" s="46">
        <v>9.0179999999999989</v>
      </c>
      <c r="H18" s="50">
        <f t="shared" si="0"/>
        <v>6.3125999999999989</v>
      </c>
      <c r="I18" s="52">
        <f t="shared" si="1"/>
        <v>4.5089999999999995</v>
      </c>
      <c r="J18" s="54">
        <f t="shared" si="2"/>
        <v>3.2464799999999996</v>
      </c>
      <c r="K18" s="56">
        <f>G18*0.22</f>
        <v>1.9839599999999997</v>
      </c>
      <c r="L18" s="58">
        <f t="shared" si="4"/>
        <v>1.21743</v>
      </c>
      <c r="M18" s="139"/>
      <c r="N18" s="139"/>
      <c r="O18" s="139"/>
    </row>
    <row r="19" spans="1:15" ht="17.100000000000001" customHeight="1" x14ac:dyDescent="0.2">
      <c r="A19" s="21"/>
      <c r="B19" s="114" t="s">
        <v>17</v>
      </c>
      <c r="C19" s="115" t="s">
        <v>24</v>
      </c>
      <c r="D19" s="36">
        <v>1479</v>
      </c>
      <c r="E19" s="65">
        <f t="shared" si="3"/>
        <v>0</v>
      </c>
      <c r="F19" s="41">
        <v>1479</v>
      </c>
      <c r="G19" s="46">
        <v>13.219200000000001</v>
      </c>
      <c r="H19" s="50">
        <f t="shared" si="0"/>
        <v>9.2534399999999994</v>
      </c>
      <c r="I19" s="52">
        <f t="shared" si="1"/>
        <v>6.6096000000000004</v>
      </c>
      <c r="J19" s="54">
        <f t="shared" si="2"/>
        <v>4.7589120000000005</v>
      </c>
      <c r="K19" s="56">
        <f>G19*0.22</f>
        <v>2.9082240000000001</v>
      </c>
      <c r="L19" s="58">
        <f t="shared" si="4"/>
        <v>1.7845920000000002</v>
      </c>
      <c r="M19" s="139"/>
      <c r="N19" s="139"/>
      <c r="O19" s="139"/>
    </row>
    <row r="20" spans="1:15" ht="17.100000000000001" customHeight="1" x14ac:dyDescent="0.2">
      <c r="A20" s="127" t="s">
        <v>49</v>
      </c>
      <c r="B20" s="30"/>
      <c r="C20" s="32"/>
      <c r="D20" s="37"/>
      <c r="E20" s="64">
        <f t="shared" si="3"/>
        <v>0</v>
      </c>
      <c r="F20" s="42"/>
      <c r="G20" s="45">
        <v>2.5055999999999998</v>
      </c>
      <c r="H20" s="49">
        <f t="shared" si="0"/>
        <v>1.7539199999999997</v>
      </c>
      <c r="I20" s="51">
        <f t="shared" si="1"/>
        <v>1.2527999999999999</v>
      </c>
      <c r="J20" s="53">
        <f t="shared" si="2"/>
        <v>0.90201599999999993</v>
      </c>
      <c r="K20" s="55">
        <f>G20*0.24</f>
        <v>0.60134399999999999</v>
      </c>
      <c r="L20" s="57">
        <f>G20*0.15</f>
        <v>0.37583999999999995</v>
      </c>
      <c r="M20" s="139"/>
      <c r="N20" s="139"/>
      <c r="O20" s="139"/>
    </row>
    <row r="21" spans="1:15" ht="17.100000000000001" customHeight="1" x14ac:dyDescent="0.2">
      <c r="A21" s="13"/>
      <c r="B21" s="114" t="s">
        <v>56</v>
      </c>
      <c r="C21" s="115" t="s">
        <v>8</v>
      </c>
      <c r="D21" s="36">
        <v>588</v>
      </c>
      <c r="E21" s="64">
        <f>F21-D21</f>
        <v>0</v>
      </c>
      <c r="F21" s="41">
        <v>588</v>
      </c>
      <c r="G21" s="46">
        <v>3.1103999999999998</v>
      </c>
      <c r="H21" s="50">
        <f t="shared" si="0"/>
        <v>2.1772799999999997</v>
      </c>
      <c r="I21" s="52">
        <f t="shared" si="1"/>
        <v>1.5551999999999999</v>
      </c>
      <c r="J21" s="54">
        <f t="shared" si="2"/>
        <v>1.1197439999999999</v>
      </c>
      <c r="K21" s="56">
        <f>G21*0.24</f>
        <v>0.74649599999999994</v>
      </c>
      <c r="L21" s="58">
        <f>G21*0.128</f>
        <v>0.39813119999999996</v>
      </c>
      <c r="M21" s="139"/>
      <c r="N21" s="139"/>
      <c r="O21" s="139"/>
    </row>
    <row r="22" spans="1:15" ht="17.100000000000001" hidden="1" customHeight="1" x14ac:dyDescent="0.2">
      <c r="A22" s="18"/>
      <c r="B22" s="7" t="s">
        <v>51</v>
      </c>
      <c r="C22" s="8" t="s">
        <v>24</v>
      </c>
      <c r="D22" s="36">
        <v>0</v>
      </c>
      <c r="E22" s="64">
        <f>F22-D22</f>
        <v>0</v>
      </c>
      <c r="F22" s="41">
        <v>0</v>
      </c>
      <c r="G22" s="46">
        <v>4.5035999999999996</v>
      </c>
      <c r="H22" s="50">
        <f t="shared" si="0"/>
        <v>3.1525199999999995</v>
      </c>
      <c r="I22" s="52">
        <f t="shared" si="1"/>
        <v>2.2517999999999998</v>
      </c>
      <c r="J22" s="54">
        <f t="shared" si="2"/>
        <v>1.6212959999999998</v>
      </c>
      <c r="K22" s="56">
        <f>G22*0.3</f>
        <v>1.3510799999999998</v>
      </c>
      <c r="L22" s="58">
        <f>G22*0.16</f>
        <v>0.72057599999999999</v>
      </c>
      <c r="M22" s="139">
        <f t="shared" ref="M22:M43" si="9">K22</f>
        <v>1.3510799999999998</v>
      </c>
      <c r="N22" s="139">
        <f t="shared" ref="N22:N43" si="10">L22</f>
        <v>0.72057599999999999</v>
      </c>
      <c r="O22" s="139">
        <f t="shared" ref="O22:O43" si="11">L22*0.9</f>
        <v>0.64851840000000005</v>
      </c>
    </row>
    <row r="23" spans="1:15" ht="17.100000000000001" hidden="1" customHeight="1" x14ac:dyDescent="0.2">
      <c r="A23" s="18"/>
      <c r="B23" s="7" t="s">
        <v>51</v>
      </c>
      <c r="C23" s="8" t="s">
        <v>25</v>
      </c>
      <c r="D23" s="36">
        <v>0</v>
      </c>
      <c r="E23" s="64">
        <f t="shared" si="3"/>
        <v>0</v>
      </c>
      <c r="F23" s="41">
        <v>0</v>
      </c>
      <c r="G23" s="46">
        <v>5.2812000000000001</v>
      </c>
      <c r="H23" s="50">
        <f t="shared" si="0"/>
        <v>3.6968399999999999</v>
      </c>
      <c r="I23" s="52">
        <f t="shared" si="1"/>
        <v>2.6406000000000001</v>
      </c>
      <c r="J23" s="54">
        <f t="shared" si="2"/>
        <v>1.901232</v>
      </c>
      <c r="K23" s="56">
        <f>G23*0.3</f>
        <v>1.58436</v>
      </c>
      <c r="L23" s="58">
        <f>G23*0.16</f>
        <v>0.84499200000000008</v>
      </c>
      <c r="M23" s="139">
        <f t="shared" si="9"/>
        <v>1.58436</v>
      </c>
      <c r="N23" s="139">
        <f t="shared" si="10"/>
        <v>0.84499200000000008</v>
      </c>
      <c r="O23" s="139">
        <f t="shared" si="11"/>
        <v>0.76049280000000008</v>
      </c>
    </row>
    <row r="24" spans="1:15" ht="17.100000000000001" hidden="1" customHeight="1" x14ac:dyDescent="0.2">
      <c r="A24" s="18"/>
      <c r="B24" s="7" t="s">
        <v>56</v>
      </c>
      <c r="C24" s="8" t="s">
        <v>8</v>
      </c>
      <c r="D24" s="36">
        <v>0</v>
      </c>
      <c r="E24" s="64">
        <f t="shared" si="3"/>
        <v>0</v>
      </c>
      <c r="F24" s="41">
        <v>0</v>
      </c>
      <c r="G24" s="46">
        <v>5.4108000000000001</v>
      </c>
      <c r="H24" s="50">
        <f t="shared" si="0"/>
        <v>3.7875599999999996</v>
      </c>
      <c r="I24" s="52">
        <f t="shared" si="1"/>
        <v>2.7054</v>
      </c>
      <c r="J24" s="54">
        <f t="shared" si="2"/>
        <v>1.9478879999999998</v>
      </c>
      <c r="K24" s="56">
        <f>G24*0.3</f>
        <v>1.62324</v>
      </c>
      <c r="L24" s="58">
        <f>G24*0.19</f>
        <v>1.028052</v>
      </c>
      <c r="M24" s="139">
        <f t="shared" si="9"/>
        <v>1.62324</v>
      </c>
      <c r="N24" s="139">
        <f t="shared" si="10"/>
        <v>1.028052</v>
      </c>
      <c r="O24" s="139">
        <f t="shared" si="11"/>
        <v>0.92524680000000004</v>
      </c>
    </row>
    <row r="25" spans="1:15" ht="15" hidden="1" x14ac:dyDescent="0.2">
      <c r="A25" s="18"/>
      <c r="B25" s="7" t="s">
        <v>17</v>
      </c>
      <c r="C25" s="8" t="s">
        <v>10</v>
      </c>
      <c r="D25" s="36">
        <v>0</v>
      </c>
      <c r="E25" s="64">
        <f t="shared" si="3"/>
        <v>0</v>
      </c>
      <c r="F25" s="41">
        <v>0</v>
      </c>
      <c r="G25" s="46">
        <v>6.8364000000000003</v>
      </c>
      <c r="H25" s="50">
        <f t="shared" si="0"/>
        <v>4.7854799999999997</v>
      </c>
      <c r="I25" s="52">
        <f t="shared" si="1"/>
        <v>3.4182000000000001</v>
      </c>
      <c r="J25" s="54">
        <f t="shared" si="2"/>
        <v>2.4611040000000002</v>
      </c>
      <c r="K25" s="56">
        <f>G25*0.3</f>
        <v>2.0509200000000001</v>
      </c>
      <c r="L25" s="58">
        <f>G25*0.19</f>
        <v>1.298916</v>
      </c>
      <c r="M25" s="139">
        <f t="shared" si="9"/>
        <v>2.0509200000000001</v>
      </c>
      <c r="N25" s="139">
        <f t="shared" si="10"/>
        <v>1.298916</v>
      </c>
      <c r="O25" s="139">
        <f t="shared" si="11"/>
        <v>1.1690244000000001</v>
      </c>
    </row>
    <row r="26" spans="1:15" s="1" customFormat="1" ht="17.100000000000001" customHeight="1" x14ac:dyDescent="0.2">
      <c r="A26" s="21"/>
      <c r="B26" s="114" t="s">
        <v>17</v>
      </c>
      <c r="C26" s="115" t="s">
        <v>10</v>
      </c>
      <c r="D26" s="36">
        <v>3304</v>
      </c>
      <c r="E26" s="65">
        <f t="shared" si="3"/>
        <v>0</v>
      </c>
      <c r="F26" s="41">
        <v>3304</v>
      </c>
      <c r="G26" s="46">
        <v>9.3312000000000008</v>
      </c>
      <c r="H26" s="50">
        <f t="shared" si="0"/>
        <v>6.5318399999999999</v>
      </c>
      <c r="I26" s="52">
        <f t="shared" si="1"/>
        <v>4.6656000000000004</v>
      </c>
      <c r="J26" s="54">
        <f t="shared" si="2"/>
        <v>3.359232</v>
      </c>
      <c r="K26" s="56">
        <f>G26*0.3</f>
        <v>2.7993600000000001</v>
      </c>
      <c r="L26" s="58">
        <f>G26*0.19</f>
        <v>1.7729280000000003</v>
      </c>
      <c r="M26" s="139"/>
      <c r="N26" s="139"/>
      <c r="O26" s="139"/>
    </row>
    <row r="27" spans="1:15" ht="17.100000000000001" customHeight="1" x14ac:dyDescent="0.2">
      <c r="A27" s="127" t="s">
        <v>12</v>
      </c>
      <c r="B27" s="116" t="s">
        <v>6</v>
      </c>
      <c r="C27" s="117" t="s">
        <v>8</v>
      </c>
      <c r="D27" s="37">
        <v>129</v>
      </c>
      <c r="E27" s="64">
        <f t="shared" si="3"/>
        <v>0</v>
      </c>
      <c r="F27" s="42">
        <v>129</v>
      </c>
      <c r="G27" s="45">
        <v>4.74</v>
      </c>
      <c r="H27" s="49">
        <f t="shared" si="0"/>
        <v>3.3180000000000001</v>
      </c>
      <c r="I27" s="51">
        <f t="shared" si="1"/>
        <v>2.37</v>
      </c>
      <c r="J27" s="53">
        <f t="shared" si="2"/>
        <v>1.7063999999999999</v>
      </c>
      <c r="K27" s="55">
        <f>G27*0.225</f>
        <v>1.0665</v>
      </c>
      <c r="L27" s="57">
        <f>G27*0.12</f>
        <v>0.56879999999999997</v>
      </c>
      <c r="M27" s="139"/>
      <c r="N27" s="139"/>
      <c r="O27" s="139"/>
    </row>
    <row r="28" spans="1:15" ht="17.100000000000001" customHeight="1" x14ac:dyDescent="0.2">
      <c r="A28" s="13" t="s">
        <v>13</v>
      </c>
      <c r="B28" s="114" t="s">
        <v>6</v>
      </c>
      <c r="C28" s="115" t="s">
        <v>10</v>
      </c>
      <c r="D28" s="36">
        <v>694</v>
      </c>
      <c r="E28" s="64">
        <f t="shared" si="3"/>
        <v>0</v>
      </c>
      <c r="F28" s="41">
        <v>694</v>
      </c>
      <c r="G28" s="46">
        <v>6.6</v>
      </c>
      <c r="H28" s="50">
        <f t="shared" si="0"/>
        <v>4.6199999999999992</v>
      </c>
      <c r="I28" s="52">
        <f t="shared" si="1"/>
        <v>3.3</v>
      </c>
      <c r="J28" s="54">
        <f t="shared" si="2"/>
        <v>2.3759999999999999</v>
      </c>
      <c r="K28" s="56">
        <f>G28*0.225</f>
        <v>1.4849999999999999</v>
      </c>
      <c r="L28" s="58">
        <f>G28*0.13</f>
        <v>0.85799999999999998</v>
      </c>
      <c r="M28" s="139"/>
      <c r="N28" s="139"/>
      <c r="O28" s="139"/>
    </row>
    <row r="29" spans="1:15" s="1" customFormat="1" ht="17.100000000000001" hidden="1" customHeight="1" x14ac:dyDescent="0.2">
      <c r="A29" s="13"/>
      <c r="B29" s="7" t="s">
        <v>9</v>
      </c>
      <c r="C29" s="8" t="s">
        <v>11</v>
      </c>
      <c r="D29" s="36"/>
      <c r="E29" s="64">
        <f t="shared" si="3"/>
        <v>0</v>
      </c>
      <c r="F29" s="41"/>
      <c r="G29" s="46">
        <v>7.6679999999999993</v>
      </c>
      <c r="H29" s="50">
        <f t="shared" si="0"/>
        <v>5.3675999999999995</v>
      </c>
      <c r="I29" s="52">
        <f t="shared" si="1"/>
        <v>3.8339999999999996</v>
      </c>
      <c r="J29" s="54">
        <f t="shared" si="2"/>
        <v>2.7604799999999998</v>
      </c>
      <c r="K29" s="56">
        <f>G29*0.225</f>
        <v>1.7252999999999998</v>
      </c>
      <c r="L29" s="58">
        <f>G29*0.14</f>
        <v>1.07352</v>
      </c>
      <c r="M29" s="139"/>
      <c r="N29" s="139"/>
      <c r="O29" s="139"/>
    </row>
    <row r="30" spans="1:15" ht="17.100000000000001" hidden="1" customHeight="1" x14ac:dyDescent="0.2">
      <c r="A30" s="19"/>
      <c r="B30" s="7" t="s">
        <v>51</v>
      </c>
      <c r="C30" s="8" t="s">
        <v>25</v>
      </c>
      <c r="D30" s="36">
        <v>0</v>
      </c>
      <c r="E30" s="64">
        <f t="shared" si="3"/>
        <v>0</v>
      </c>
      <c r="F30" s="41">
        <v>0</v>
      </c>
      <c r="G30" s="46">
        <v>10.584000000000001</v>
      </c>
      <c r="H30" s="50">
        <f t="shared" si="0"/>
        <v>7.4088000000000003</v>
      </c>
      <c r="I30" s="52">
        <f t="shared" si="1"/>
        <v>5.2920000000000007</v>
      </c>
      <c r="J30" s="54">
        <f t="shared" si="2"/>
        <v>3.8102400000000003</v>
      </c>
      <c r="K30" s="56">
        <f>G30*0.225</f>
        <v>2.3814000000000002</v>
      </c>
      <c r="L30" s="58">
        <f>G30*0.16</f>
        <v>1.6934400000000003</v>
      </c>
      <c r="M30" s="139"/>
      <c r="N30" s="139"/>
      <c r="O30" s="139"/>
    </row>
    <row r="31" spans="1:15" ht="17.100000000000001" hidden="1" customHeight="1" x14ac:dyDescent="0.2">
      <c r="A31" s="19"/>
      <c r="B31" s="7" t="s">
        <v>17</v>
      </c>
      <c r="C31" s="8" t="s">
        <v>10</v>
      </c>
      <c r="D31" s="36">
        <v>0</v>
      </c>
      <c r="E31" s="65">
        <f t="shared" si="3"/>
        <v>0</v>
      </c>
      <c r="F31" s="41">
        <v>0</v>
      </c>
      <c r="G31" s="46">
        <v>11.88</v>
      </c>
      <c r="H31" s="50">
        <f t="shared" si="0"/>
        <v>8.3160000000000007</v>
      </c>
      <c r="I31" s="52">
        <f t="shared" si="1"/>
        <v>5.94</v>
      </c>
      <c r="J31" s="54">
        <f t="shared" si="2"/>
        <v>4.2767999999999997</v>
      </c>
      <c r="K31" s="56">
        <f>G31*0.225</f>
        <v>2.673</v>
      </c>
      <c r="L31" s="58">
        <f>G31*0.16</f>
        <v>1.9008000000000003</v>
      </c>
      <c r="M31" s="139"/>
      <c r="N31" s="139"/>
      <c r="O31" s="139"/>
    </row>
    <row r="32" spans="1:15" s="11" customFormat="1" ht="17.100000000000001" customHeight="1" x14ac:dyDescent="0.2">
      <c r="A32" s="127" t="s">
        <v>14</v>
      </c>
      <c r="B32" s="118" t="s">
        <v>6</v>
      </c>
      <c r="C32" s="117" t="s">
        <v>8</v>
      </c>
      <c r="D32" s="37">
        <v>0</v>
      </c>
      <c r="E32" s="64">
        <f t="shared" si="3"/>
        <v>0</v>
      </c>
      <c r="F32" s="42">
        <v>0</v>
      </c>
      <c r="G32" s="45">
        <v>2.6783999999999999</v>
      </c>
      <c r="H32" s="49">
        <f t="shared" si="0"/>
        <v>1.8748799999999999</v>
      </c>
      <c r="I32" s="51">
        <f t="shared" si="1"/>
        <v>1.3391999999999999</v>
      </c>
      <c r="J32" s="53">
        <f t="shared" si="2"/>
        <v>0.96422399999999997</v>
      </c>
      <c r="K32" s="55">
        <f>G32*0.2</f>
        <v>0.53568000000000005</v>
      </c>
      <c r="L32" s="57">
        <f>G32*0.105</f>
        <v>0.28123199999999998</v>
      </c>
      <c r="M32" s="139"/>
      <c r="N32" s="139"/>
      <c r="O32" s="139"/>
    </row>
    <row r="33" spans="1:15" s="11" customFormat="1" ht="17.100000000000001" customHeight="1" x14ac:dyDescent="0.2">
      <c r="A33" s="20"/>
      <c r="B33" s="114" t="s">
        <v>56</v>
      </c>
      <c r="C33" s="115" t="s">
        <v>24</v>
      </c>
      <c r="D33" s="36">
        <v>9272</v>
      </c>
      <c r="E33" s="64">
        <f t="shared" si="3"/>
        <v>0</v>
      </c>
      <c r="F33" s="41">
        <v>9272</v>
      </c>
      <c r="G33" s="46">
        <v>3.024</v>
      </c>
      <c r="H33" s="50">
        <f t="shared" si="0"/>
        <v>2.1168</v>
      </c>
      <c r="I33" s="52">
        <f t="shared" si="1"/>
        <v>1.512</v>
      </c>
      <c r="J33" s="54">
        <f t="shared" si="2"/>
        <v>1.0886400000000001</v>
      </c>
      <c r="K33" s="56">
        <f>G33*0.2</f>
        <v>0.6048</v>
      </c>
      <c r="L33" s="58">
        <f>G33*0.1</f>
        <v>0.3024</v>
      </c>
      <c r="M33" s="139"/>
      <c r="N33" s="139"/>
      <c r="O33" s="139"/>
    </row>
    <row r="34" spans="1:15" s="12" customFormat="1" ht="17.100000000000001" hidden="1" customHeight="1" thickBot="1" x14ac:dyDescent="0.25">
      <c r="A34" s="13"/>
      <c r="B34" s="7" t="s">
        <v>9</v>
      </c>
      <c r="C34" s="8" t="s">
        <v>25</v>
      </c>
      <c r="D34" s="36">
        <v>0</v>
      </c>
      <c r="E34" s="65">
        <f t="shared" si="3"/>
        <v>0</v>
      </c>
      <c r="F34" s="41">
        <v>0</v>
      </c>
      <c r="G34" s="46">
        <v>3.4560000000000004</v>
      </c>
      <c r="H34" s="50">
        <f t="shared" si="0"/>
        <v>2.4192</v>
      </c>
      <c r="I34" s="52">
        <f t="shared" si="1"/>
        <v>1.7280000000000002</v>
      </c>
      <c r="J34" s="54">
        <f t="shared" si="2"/>
        <v>1.2441600000000002</v>
      </c>
      <c r="K34" s="56">
        <f>G34*0.2</f>
        <v>0.69120000000000015</v>
      </c>
      <c r="L34" s="58">
        <f>G34*0.135</f>
        <v>0.46656000000000009</v>
      </c>
      <c r="M34" s="139"/>
      <c r="N34" s="139"/>
      <c r="O34" s="139"/>
    </row>
    <row r="35" spans="1:15" s="11" customFormat="1" ht="17.100000000000001" customHeight="1" x14ac:dyDescent="0.2">
      <c r="A35" s="127" t="s">
        <v>15</v>
      </c>
      <c r="B35" s="30"/>
      <c r="C35" s="32"/>
      <c r="D35" s="37">
        <v>0</v>
      </c>
      <c r="E35" s="64">
        <f t="shared" si="3"/>
        <v>0</v>
      </c>
      <c r="F35" s="42">
        <v>0</v>
      </c>
      <c r="G35" s="45">
        <v>2.7</v>
      </c>
      <c r="H35" s="49">
        <f t="shared" si="0"/>
        <v>1.89</v>
      </c>
      <c r="I35" s="51">
        <f t="shared" si="1"/>
        <v>1.35</v>
      </c>
      <c r="J35" s="53">
        <f t="shared" si="2"/>
        <v>0.97199999999999998</v>
      </c>
      <c r="K35" s="55">
        <f t="shared" ref="K35:K43" si="12">G35*0.22</f>
        <v>0.59400000000000008</v>
      </c>
      <c r="L35" s="57">
        <f>G35*0.11</f>
        <v>0.29700000000000004</v>
      </c>
      <c r="M35" s="139"/>
      <c r="N35" s="139"/>
      <c r="O35" s="139"/>
    </row>
    <row r="36" spans="1:15" s="11" customFormat="1" ht="16.5" customHeight="1" x14ac:dyDescent="0.2">
      <c r="A36" s="13"/>
      <c r="B36" s="114" t="s">
        <v>6</v>
      </c>
      <c r="C36" s="115" t="s">
        <v>8</v>
      </c>
      <c r="D36" s="36">
        <v>0</v>
      </c>
      <c r="E36" s="64">
        <f t="shared" si="3"/>
        <v>0</v>
      </c>
      <c r="F36" s="41">
        <v>0</v>
      </c>
      <c r="G36" s="46">
        <v>2.97</v>
      </c>
      <c r="H36" s="50">
        <f t="shared" si="0"/>
        <v>2.0790000000000002</v>
      </c>
      <c r="I36" s="52">
        <f t="shared" si="1"/>
        <v>1.4850000000000001</v>
      </c>
      <c r="J36" s="54">
        <f t="shared" si="2"/>
        <v>1.0691999999999999</v>
      </c>
      <c r="K36" s="56">
        <f t="shared" si="12"/>
        <v>0.65340000000000009</v>
      </c>
      <c r="L36" s="58">
        <f>G36*0.12</f>
        <v>0.35639999999999999</v>
      </c>
      <c r="M36" s="139"/>
      <c r="N36" s="139"/>
      <c r="O36" s="139"/>
    </row>
    <row r="37" spans="1:15" s="11" customFormat="1" ht="16.5" customHeight="1" x14ac:dyDescent="0.2">
      <c r="A37" s="13"/>
      <c r="B37" s="114" t="s">
        <v>9</v>
      </c>
      <c r="C37" s="115" t="s">
        <v>10</v>
      </c>
      <c r="D37" s="36">
        <v>13534</v>
      </c>
      <c r="E37" s="64">
        <f t="shared" si="3"/>
        <v>0</v>
      </c>
      <c r="F37" s="41">
        <v>13534</v>
      </c>
      <c r="G37" s="46">
        <v>3.2292000000000001</v>
      </c>
      <c r="H37" s="50">
        <f t="shared" si="0"/>
        <v>2.26044</v>
      </c>
      <c r="I37" s="52">
        <f t="shared" si="1"/>
        <v>1.6146</v>
      </c>
      <c r="J37" s="54">
        <f t="shared" si="2"/>
        <v>1.162512</v>
      </c>
      <c r="K37" s="56">
        <f t="shared" si="12"/>
        <v>0.71042400000000006</v>
      </c>
      <c r="L37" s="58">
        <f>G37*0.12</f>
        <v>0.38750400000000002</v>
      </c>
      <c r="M37" s="139"/>
      <c r="N37" s="139"/>
      <c r="O37" s="139"/>
    </row>
    <row r="38" spans="1:15" s="11" customFormat="1" ht="17.100000000000001" customHeight="1" x14ac:dyDescent="0.2">
      <c r="A38" s="13"/>
      <c r="B38" s="114" t="s">
        <v>9</v>
      </c>
      <c r="C38" s="115" t="s">
        <v>11</v>
      </c>
      <c r="D38" s="36">
        <v>11879</v>
      </c>
      <c r="E38" s="64">
        <f t="shared" si="3"/>
        <v>0</v>
      </c>
      <c r="F38" s="41">
        <v>11879</v>
      </c>
      <c r="G38" s="46">
        <v>4.266</v>
      </c>
      <c r="H38" s="50">
        <f t="shared" si="0"/>
        <v>2.9861999999999997</v>
      </c>
      <c r="I38" s="52">
        <f t="shared" si="1"/>
        <v>2.133</v>
      </c>
      <c r="J38" s="54">
        <f t="shared" si="2"/>
        <v>1.53576</v>
      </c>
      <c r="K38" s="56">
        <f t="shared" si="12"/>
        <v>0.93852000000000002</v>
      </c>
      <c r="L38" s="58">
        <f>G38*0.13</f>
        <v>0.55458000000000007</v>
      </c>
      <c r="M38" s="139"/>
      <c r="N38" s="139"/>
      <c r="O38" s="139"/>
    </row>
    <row r="39" spans="1:15" s="11" customFormat="1" ht="16.5" customHeight="1" x14ac:dyDescent="0.2">
      <c r="A39" s="13"/>
      <c r="B39" s="7" t="s">
        <v>9</v>
      </c>
      <c r="C39" s="8" t="s">
        <v>74</v>
      </c>
      <c r="D39" s="36">
        <v>0</v>
      </c>
      <c r="E39" s="64">
        <f t="shared" si="3"/>
        <v>0</v>
      </c>
      <c r="F39" s="41">
        <v>0</v>
      </c>
      <c r="G39" s="46">
        <v>4.9247999999999994</v>
      </c>
      <c r="H39" s="50">
        <f t="shared" si="0"/>
        <v>3.4473599999999993</v>
      </c>
      <c r="I39" s="52">
        <f t="shared" si="1"/>
        <v>2.4623999999999997</v>
      </c>
      <c r="J39" s="54">
        <f t="shared" si="2"/>
        <v>1.7729279999999996</v>
      </c>
      <c r="K39" s="56">
        <f t="shared" si="12"/>
        <v>1.083456</v>
      </c>
      <c r="L39" s="58">
        <f>G39*0.13</f>
        <v>0.6402239999999999</v>
      </c>
      <c r="M39" s="139"/>
      <c r="N39" s="139"/>
      <c r="O39" s="139"/>
    </row>
    <row r="40" spans="1:15" s="11" customFormat="1" ht="16.5" customHeight="1" x14ac:dyDescent="0.2">
      <c r="A40" s="13"/>
      <c r="B40" s="114" t="s">
        <v>56</v>
      </c>
      <c r="C40" s="115" t="s">
        <v>8</v>
      </c>
      <c r="D40" s="36">
        <v>10587</v>
      </c>
      <c r="E40" s="64">
        <f t="shared" si="3"/>
        <v>0</v>
      </c>
      <c r="F40" s="41">
        <v>10587</v>
      </c>
      <c r="G40" s="46">
        <v>5.0975999999999999</v>
      </c>
      <c r="H40" s="50">
        <f t="shared" si="0"/>
        <v>3.5683199999999995</v>
      </c>
      <c r="I40" s="52">
        <f t="shared" si="1"/>
        <v>2.5488</v>
      </c>
      <c r="J40" s="54">
        <f t="shared" si="2"/>
        <v>1.8351359999999999</v>
      </c>
      <c r="K40" s="56">
        <f t="shared" si="12"/>
        <v>1.121472</v>
      </c>
      <c r="L40" s="58">
        <f>G40*0.138</f>
        <v>0.70346880000000001</v>
      </c>
      <c r="M40" s="139"/>
      <c r="N40" s="139"/>
      <c r="O40" s="139"/>
    </row>
    <row r="41" spans="1:15" s="11" customFormat="1" ht="16.5" customHeight="1" x14ac:dyDescent="0.2">
      <c r="A41" s="13"/>
      <c r="B41" s="114" t="s">
        <v>56</v>
      </c>
      <c r="C41" s="115" t="s">
        <v>10</v>
      </c>
      <c r="D41" s="36">
        <v>13534</v>
      </c>
      <c r="E41" s="64">
        <f t="shared" si="3"/>
        <v>0</v>
      </c>
      <c r="F41" s="41">
        <v>13534</v>
      </c>
      <c r="G41" s="46">
        <v>9.395999999999999</v>
      </c>
      <c r="H41" s="50">
        <f t="shared" si="0"/>
        <v>6.5771999999999986</v>
      </c>
      <c r="I41" s="52">
        <f t="shared" si="1"/>
        <v>4.6979999999999995</v>
      </c>
      <c r="J41" s="54">
        <f t="shared" si="2"/>
        <v>3.3825599999999993</v>
      </c>
      <c r="K41" s="56">
        <f t="shared" si="12"/>
        <v>2.0671199999999996</v>
      </c>
      <c r="L41" s="58">
        <f>G41*0.138</f>
        <v>1.296648</v>
      </c>
      <c r="M41" s="139"/>
      <c r="N41" s="139"/>
      <c r="O41" s="139"/>
    </row>
    <row r="42" spans="1:15" s="11" customFormat="1" ht="16.5" customHeight="1" x14ac:dyDescent="0.2">
      <c r="A42" s="13"/>
      <c r="B42" s="114" t="s">
        <v>66</v>
      </c>
      <c r="C42" s="115" t="s">
        <v>11</v>
      </c>
      <c r="D42" s="36">
        <v>5702</v>
      </c>
      <c r="E42" s="64">
        <f t="shared" si="3"/>
        <v>0</v>
      </c>
      <c r="F42" s="41">
        <v>5702</v>
      </c>
      <c r="G42" s="46">
        <v>10.7136</v>
      </c>
      <c r="H42" s="50">
        <f t="shared" si="0"/>
        <v>7.4995199999999995</v>
      </c>
      <c r="I42" s="52">
        <f t="shared" si="1"/>
        <v>5.3567999999999998</v>
      </c>
      <c r="J42" s="54">
        <f t="shared" si="2"/>
        <v>3.8568959999999999</v>
      </c>
      <c r="K42" s="56">
        <f t="shared" si="12"/>
        <v>2.356992</v>
      </c>
      <c r="L42" s="58">
        <f>G42*0.138</f>
        <v>1.4784768000000001</v>
      </c>
      <c r="M42" s="139"/>
      <c r="N42" s="139"/>
      <c r="O42" s="139"/>
    </row>
    <row r="43" spans="1:15" s="2" customFormat="1" ht="19.5" hidden="1" customHeight="1" thickBot="1" x14ac:dyDescent="0.25">
      <c r="A43" s="13"/>
      <c r="B43" s="7" t="s">
        <v>17</v>
      </c>
      <c r="C43" s="8" t="s">
        <v>25</v>
      </c>
      <c r="D43" s="36"/>
      <c r="E43" s="65">
        <f t="shared" si="3"/>
        <v>0</v>
      </c>
      <c r="F43" s="41"/>
      <c r="G43" s="46">
        <v>12.257999999999999</v>
      </c>
      <c r="H43" s="50">
        <f t="shared" si="0"/>
        <v>8.5805999999999987</v>
      </c>
      <c r="I43" s="52">
        <f t="shared" si="1"/>
        <v>6.1289999999999996</v>
      </c>
      <c r="J43" s="54">
        <f t="shared" si="2"/>
        <v>4.4128799999999995</v>
      </c>
      <c r="K43" s="56">
        <f t="shared" si="12"/>
        <v>2.6967599999999998</v>
      </c>
      <c r="L43" s="58">
        <f>G43*0.138</f>
        <v>1.6916040000000001</v>
      </c>
      <c r="M43" s="139">
        <f t="shared" si="9"/>
        <v>2.6967599999999998</v>
      </c>
      <c r="N43" s="139">
        <f t="shared" si="10"/>
        <v>1.6916040000000001</v>
      </c>
      <c r="O43" s="139">
        <f t="shared" si="11"/>
        <v>1.5224436000000001</v>
      </c>
    </row>
    <row r="44" spans="1:15" ht="17.100000000000001" customHeight="1" x14ac:dyDescent="0.2">
      <c r="A44" s="127" t="s">
        <v>16</v>
      </c>
      <c r="B44" s="30"/>
      <c r="C44" s="32"/>
      <c r="D44" s="37"/>
      <c r="E44" s="64">
        <f t="shared" si="3"/>
        <v>0</v>
      </c>
      <c r="F44" s="42"/>
      <c r="G44" s="45">
        <v>2.7</v>
      </c>
      <c r="H44" s="49">
        <f t="shared" si="0"/>
        <v>1.89</v>
      </c>
      <c r="I44" s="51">
        <f t="shared" si="1"/>
        <v>1.35</v>
      </c>
      <c r="J44" s="53">
        <f t="shared" si="2"/>
        <v>0.97199999999999998</v>
      </c>
      <c r="K44" s="55">
        <f>G44*0.24</f>
        <v>0.64800000000000002</v>
      </c>
      <c r="L44" s="57">
        <f>G44*0.12</f>
        <v>0.32400000000000001</v>
      </c>
      <c r="M44" s="139"/>
      <c r="N44" s="139"/>
      <c r="O44" s="139"/>
    </row>
    <row r="45" spans="1:15" s="3" customFormat="1" ht="17.100000000000001" customHeight="1" x14ac:dyDescent="0.2">
      <c r="A45" s="13"/>
      <c r="B45" s="114" t="s">
        <v>6</v>
      </c>
      <c r="C45" s="115" t="s">
        <v>8</v>
      </c>
      <c r="D45" s="36">
        <v>5345</v>
      </c>
      <c r="E45" s="64">
        <f>F45-D45</f>
        <v>0</v>
      </c>
      <c r="F45" s="41">
        <v>5345</v>
      </c>
      <c r="G45" s="46">
        <v>3.0996000000000001</v>
      </c>
      <c r="H45" s="50">
        <f t="shared" ref="H45:H76" si="13">G45*0.7</f>
        <v>2.1697199999999999</v>
      </c>
      <c r="I45" s="52">
        <f t="shared" ref="I45:I76" si="14">G45*0.5</f>
        <v>1.5498000000000001</v>
      </c>
      <c r="J45" s="54">
        <f t="shared" ref="J45:J76" si="15">G45*0.36</f>
        <v>1.115856</v>
      </c>
      <c r="K45" s="56">
        <f>G45*0.25</f>
        <v>0.77490000000000003</v>
      </c>
      <c r="L45" s="58">
        <f>G45*0.13</f>
        <v>0.40294800000000003</v>
      </c>
      <c r="M45" s="139"/>
      <c r="N45" s="139"/>
      <c r="O45" s="139"/>
    </row>
    <row r="46" spans="1:15" ht="17.100000000000001" customHeight="1" x14ac:dyDescent="0.2">
      <c r="A46" s="13"/>
      <c r="B46" s="114" t="s">
        <v>9</v>
      </c>
      <c r="C46" s="115" t="s">
        <v>10</v>
      </c>
      <c r="D46" s="36">
        <v>6393</v>
      </c>
      <c r="E46" s="64">
        <f t="shared" si="3"/>
        <v>0</v>
      </c>
      <c r="F46" s="41">
        <v>6393</v>
      </c>
      <c r="G46" s="46">
        <v>3.8448000000000002</v>
      </c>
      <c r="H46" s="50">
        <f t="shared" si="13"/>
        <v>2.69136</v>
      </c>
      <c r="I46" s="52">
        <f t="shared" si="14"/>
        <v>1.9224000000000001</v>
      </c>
      <c r="J46" s="54">
        <f t="shared" si="15"/>
        <v>1.384128</v>
      </c>
      <c r="K46" s="56">
        <f>G46*0.25</f>
        <v>0.96120000000000005</v>
      </c>
      <c r="L46" s="58">
        <f>G46*0.19</f>
        <v>0.73051200000000005</v>
      </c>
      <c r="M46" s="139"/>
      <c r="N46" s="139"/>
      <c r="O46" s="139"/>
    </row>
    <row r="47" spans="1:15" s="3" customFormat="1" ht="17.100000000000001" customHeight="1" x14ac:dyDescent="0.2">
      <c r="A47" s="13"/>
      <c r="B47" s="114" t="s">
        <v>9</v>
      </c>
      <c r="C47" s="115" t="s">
        <v>11</v>
      </c>
      <c r="D47" s="36">
        <v>3341</v>
      </c>
      <c r="E47" s="64">
        <f t="shared" si="3"/>
        <v>0</v>
      </c>
      <c r="F47" s="41">
        <v>3341</v>
      </c>
      <c r="G47" s="46">
        <v>4.8600000000000003</v>
      </c>
      <c r="H47" s="50">
        <f t="shared" si="13"/>
        <v>3.4020000000000001</v>
      </c>
      <c r="I47" s="52">
        <f t="shared" si="14"/>
        <v>2.4300000000000002</v>
      </c>
      <c r="J47" s="54">
        <f t="shared" si="15"/>
        <v>1.7496</v>
      </c>
      <c r="K47" s="56">
        <f>G47*0.25</f>
        <v>1.2150000000000001</v>
      </c>
      <c r="L47" s="58">
        <f>G47*0.19</f>
        <v>0.92340000000000011</v>
      </c>
      <c r="M47" s="139"/>
      <c r="N47" s="139"/>
      <c r="O47" s="139"/>
    </row>
    <row r="48" spans="1:15" ht="17.100000000000001" hidden="1" customHeight="1" x14ac:dyDescent="0.2">
      <c r="A48" s="13"/>
      <c r="B48" s="7" t="s">
        <v>51</v>
      </c>
      <c r="C48" s="8" t="s">
        <v>25</v>
      </c>
      <c r="D48" s="36">
        <v>0</v>
      </c>
      <c r="E48" s="64">
        <f t="shared" si="3"/>
        <v>0</v>
      </c>
      <c r="F48" s="41">
        <v>0</v>
      </c>
      <c r="G48" s="46">
        <v>5.9939999999999998</v>
      </c>
      <c r="H48" s="50">
        <f t="shared" si="13"/>
        <v>4.1957999999999993</v>
      </c>
      <c r="I48" s="52">
        <f t="shared" si="14"/>
        <v>2.9969999999999999</v>
      </c>
      <c r="J48" s="54">
        <f t="shared" si="15"/>
        <v>2.1578399999999998</v>
      </c>
      <c r="K48" s="56">
        <f>G48*0.25</f>
        <v>1.4984999999999999</v>
      </c>
      <c r="L48" s="58">
        <f>G48*0.19</f>
        <v>1.13886</v>
      </c>
      <c r="M48" s="139"/>
      <c r="N48" s="139"/>
      <c r="O48" s="139"/>
    </row>
    <row r="49" spans="1:15" s="3" customFormat="1" ht="17.100000000000001" hidden="1" customHeight="1" x14ac:dyDescent="0.2">
      <c r="A49" s="13"/>
      <c r="B49" s="7" t="s">
        <v>56</v>
      </c>
      <c r="C49" s="8" t="s">
        <v>10</v>
      </c>
      <c r="D49" s="36">
        <v>0</v>
      </c>
      <c r="E49" s="64">
        <f t="shared" si="3"/>
        <v>0</v>
      </c>
      <c r="F49" s="41">
        <v>0</v>
      </c>
      <c r="G49" s="46">
        <v>7.3439999999999994</v>
      </c>
      <c r="H49" s="50">
        <f t="shared" si="13"/>
        <v>5.1407999999999996</v>
      </c>
      <c r="I49" s="52">
        <f t="shared" si="14"/>
        <v>3.6719999999999997</v>
      </c>
      <c r="J49" s="54">
        <f t="shared" si="15"/>
        <v>2.6438399999999995</v>
      </c>
      <c r="K49" s="56">
        <f>G49*0.245</f>
        <v>1.7992799999999998</v>
      </c>
      <c r="L49" s="58">
        <f>G49*0.155</f>
        <v>1.13832</v>
      </c>
      <c r="M49" s="139"/>
      <c r="N49" s="139"/>
      <c r="O49" s="139"/>
    </row>
    <row r="50" spans="1:15" ht="17.100000000000001" hidden="1" customHeight="1" x14ac:dyDescent="0.2">
      <c r="A50" s="13"/>
      <c r="B50" s="7" t="s">
        <v>17</v>
      </c>
      <c r="C50" s="8" t="s">
        <v>24</v>
      </c>
      <c r="D50" s="36">
        <v>0</v>
      </c>
      <c r="E50" s="64">
        <f t="shared" si="3"/>
        <v>0</v>
      </c>
      <c r="F50" s="41">
        <v>0</v>
      </c>
      <c r="G50" s="46">
        <v>9.7200000000000006</v>
      </c>
      <c r="H50" s="50">
        <f t="shared" si="13"/>
        <v>6.8040000000000003</v>
      </c>
      <c r="I50" s="52">
        <f t="shared" si="14"/>
        <v>4.8600000000000003</v>
      </c>
      <c r="J50" s="54">
        <f t="shared" si="15"/>
        <v>3.4992000000000001</v>
      </c>
      <c r="K50" s="56">
        <f>G50*0.245</f>
        <v>2.3814000000000002</v>
      </c>
      <c r="L50" s="58">
        <f>G50*0.15</f>
        <v>1.458</v>
      </c>
      <c r="M50" s="139"/>
      <c r="N50" s="139"/>
      <c r="O50" s="139"/>
    </row>
    <row r="51" spans="1:15" ht="17.100000000000001" customHeight="1" x14ac:dyDescent="0.2">
      <c r="A51" s="13"/>
      <c r="B51" s="114" t="s">
        <v>17</v>
      </c>
      <c r="C51" s="115" t="s">
        <v>24</v>
      </c>
      <c r="D51" s="36">
        <v>4265</v>
      </c>
      <c r="E51" s="64">
        <v>0</v>
      </c>
      <c r="F51" s="41">
        <v>4265</v>
      </c>
      <c r="G51" s="46">
        <v>12.96</v>
      </c>
      <c r="H51" s="50">
        <f t="shared" si="13"/>
        <v>9.0719999999999992</v>
      </c>
      <c r="I51" s="52">
        <f t="shared" si="14"/>
        <v>6.48</v>
      </c>
      <c r="J51" s="54">
        <f t="shared" si="15"/>
        <v>4.6656000000000004</v>
      </c>
      <c r="K51" s="56">
        <f>G51*0.3</f>
        <v>3.8879999999999999</v>
      </c>
      <c r="L51" s="58">
        <f>G51*0.19</f>
        <v>2.4624000000000001</v>
      </c>
      <c r="M51" s="139"/>
      <c r="N51" s="139"/>
      <c r="O51" s="139"/>
    </row>
    <row r="52" spans="1:15" ht="17.100000000000001" customHeight="1" x14ac:dyDescent="0.2">
      <c r="A52" s="13"/>
      <c r="B52" s="114" t="s">
        <v>61</v>
      </c>
      <c r="C52" s="115" t="s">
        <v>53</v>
      </c>
      <c r="D52" s="36">
        <v>131</v>
      </c>
      <c r="E52" s="65">
        <f t="shared" si="3"/>
        <v>0</v>
      </c>
      <c r="F52" s="41">
        <v>131</v>
      </c>
      <c r="G52" s="46">
        <v>15.120000000000001</v>
      </c>
      <c r="H52" s="50">
        <f t="shared" si="13"/>
        <v>10.584</v>
      </c>
      <c r="I52" s="52">
        <f t="shared" si="14"/>
        <v>7.5600000000000005</v>
      </c>
      <c r="J52" s="54">
        <f t="shared" si="15"/>
        <v>5.4432</v>
      </c>
      <c r="K52" s="56">
        <f>G52*0.3</f>
        <v>4.5360000000000005</v>
      </c>
      <c r="L52" s="58">
        <f>G52*0.19</f>
        <v>2.8728000000000002</v>
      </c>
      <c r="M52" s="139"/>
      <c r="N52" s="139"/>
      <c r="O52" s="139"/>
    </row>
    <row r="53" spans="1:15" s="3" customFormat="1" ht="17.100000000000001" customHeight="1" x14ac:dyDescent="0.2">
      <c r="A53" s="127" t="s">
        <v>18</v>
      </c>
      <c r="B53" s="118" t="s">
        <v>6</v>
      </c>
      <c r="C53" s="117" t="s">
        <v>8</v>
      </c>
      <c r="D53" s="37"/>
      <c r="E53" s="129">
        <f t="shared" si="3"/>
        <v>0</v>
      </c>
      <c r="F53" s="42"/>
      <c r="G53" s="45">
        <v>2.484</v>
      </c>
      <c r="H53" s="49">
        <f t="shared" si="13"/>
        <v>1.7387999999999999</v>
      </c>
      <c r="I53" s="51">
        <f t="shared" si="14"/>
        <v>1.242</v>
      </c>
      <c r="J53" s="53">
        <f t="shared" si="15"/>
        <v>0.89423999999999992</v>
      </c>
      <c r="K53" s="55">
        <f>G53*0.25</f>
        <v>0.621</v>
      </c>
      <c r="L53" s="57">
        <f>G53*0.135</f>
        <v>0.33534000000000003</v>
      </c>
      <c r="M53" s="139"/>
      <c r="N53" s="139"/>
      <c r="O53" s="139"/>
    </row>
    <row r="54" spans="1:15" s="3" customFormat="1" ht="17.100000000000001" hidden="1" customHeight="1" x14ac:dyDescent="0.2">
      <c r="A54" s="13"/>
      <c r="B54" s="7" t="s">
        <v>6</v>
      </c>
      <c r="C54" s="8" t="s">
        <v>10</v>
      </c>
      <c r="D54" s="36"/>
      <c r="E54" s="64">
        <f t="shared" si="3"/>
        <v>0</v>
      </c>
      <c r="F54" s="41"/>
      <c r="G54" s="46">
        <v>3.1319999999999997</v>
      </c>
      <c r="H54" s="50">
        <f t="shared" si="13"/>
        <v>2.1923999999999997</v>
      </c>
      <c r="I54" s="52">
        <f t="shared" si="14"/>
        <v>1.5659999999999998</v>
      </c>
      <c r="J54" s="54">
        <f t="shared" si="15"/>
        <v>1.1275199999999999</v>
      </c>
      <c r="K54" s="56">
        <f>G54*0.27</f>
        <v>0.84563999999999995</v>
      </c>
      <c r="L54" s="58">
        <f>G54*0.14</f>
        <v>0.43847999999999998</v>
      </c>
      <c r="M54" s="139">
        <f t="shared" ref="M54:M58" si="16">K54</f>
        <v>0.84563999999999995</v>
      </c>
      <c r="N54" s="139">
        <f t="shared" ref="N54:N71" si="17">L54</f>
        <v>0.43847999999999998</v>
      </c>
      <c r="O54" s="139">
        <f t="shared" ref="O54:O71" si="18">L54*0.9</f>
        <v>0.39463199999999998</v>
      </c>
    </row>
    <row r="55" spans="1:15" s="3" customFormat="1" ht="17.100000000000001" hidden="1" customHeight="1" x14ac:dyDescent="0.2">
      <c r="A55" s="13"/>
      <c r="B55" s="7" t="s">
        <v>9</v>
      </c>
      <c r="C55" s="8" t="s">
        <v>11</v>
      </c>
      <c r="D55" s="36"/>
      <c r="E55" s="64">
        <f t="shared" si="3"/>
        <v>0</v>
      </c>
      <c r="F55" s="41"/>
      <c r="G55" s="46">
        <v>4.2119999999999997</v>
      </c>
      <c r="H55" s="50">
        <f t="shared" si="13"/>
        <v>2.9483999999999995</v>
      </c>
      <c r="I55" s="52">
        <f t="shared" si="14"/>
        <v>2.1059999999999999</v>
      </c>
      <c r="J55" s="54">
        <f t="shared" si="15"/>
        <v>1.5163199999999999</v>
      </c>
      <c r="K55" s="56">
        <f>G55*0.25</f>
        <v>1.0529999999999999</v>
      </c>
      <c r="L55" s="58">
        <f>G55*0.13</f>
        <v>0.54755999999999994</v>
      </c>
      <c r="M55" s="139">
        <f t="shared" si="16"/>
        <v>1.0529999999999999</v>
      </c>
      <c r="N55" s="139">
        <f t="shared" si="17"/>
        <v>0.54755999999999994</v>
      </c>
      <c r="O55" s="139">
        <f t="shared" si="18"/>
        <v>0.49280399999999996</v>
      </c>
    </row>
    <row r="56" spans="1:15" s="3" customFormat="1" ht="17.100000000000001" hidden="1" customHeight="1" x14ac:dyDescent="0.2">
      <c r="A56" s="19"/>
      <c r="B56" s="7" t="s">
        <v>9</v>
      </c>
      <c r="C56" s="8" t="s">
        <v>25</v>
      </c>
      <c r="D56" s="36"/>
      <c r="E56" s="64">
        <f t="shared" si="3"/>
        <v>0</v>
      </c>
      <c r="F56" s="41"/>
      <c r="G56" s="46">
        <v>5.0760000000000005</v>
      </c>
      <c r="H56" s="50">
        <f t="shared" si="13"/>
        <v>3.5531999999999999</v>
      </c>
      <c r="I56" s="52">
        <f t="shared" si="14"/>
        <v>2.5380000000000003</v>
      </c>
      <c r="J56" s="54">
        <f t="shared" si="15"/>
        <v>1.8273600000000001</v>
      </c>
      <c r="K56" s="56">
        <f>G56*0.3</f>
        <v>1.5228000000000002</v>
      </c>
      <c r="L56" s="58">
        <f>G56*0.16</f>
        <v>0.8121600000000001</v>
      </c>
      <c r="M56" s="139">
        <f t="shared" si="16"/>
        <v>1.5228000000000002</v>
      </c>
      <c r="N56" s="139">
        <f t="shared" si="17"/>
        <v>0.8121600000000001</v>
      </c>
      <c r="O56" s="139">
        <f t="shared" si="18"/>
        <v>0.73094400000000015</v>
      </c>
    </row>
    <row r="57" spans="1:15" ht="17.100000000000001" hidden="1" customHeight="1" x14ac:dyDescent="0.2">
      <c r="A57" s="19"/>
      <c r="B57" s="7" t="s">
        <v>17</v>
      </c>
      <c r="C57" s="8" t="s">
        <v>24</v>
      </c>
      <c r="D57" s="36"/>
      <c r="E57" s="64">
        <f t="shared" si="3"/>
        <v>0</v>
      </c>
      <c r="F57" s="41"/>
      <c r="G57" s="46">
        <v>8.6940000000000008</v>
      </c>
      <c r="H57" s="50">
        <f t="shared" si="13"/>
        <v>6.0857999999999999</v>
      </c>
      <c r="I57" s="52">
        <f t="shared" si="14"/>
        <v>4.3470000000000004</v>
      </c>
      <c r="J57" s="54">
        <f t="shared" si="15"/>
        <v>3.1298400000000002</v>
      </c>
      <c r="K57" s="56">
        <f>G57*0.3</f>
        <v>2.6082000000000001</v>
      </c>
      <c r="L57" s="58">
        <f>G57*0.16</f>
        <v>1.3910400000000001</v>
      </c>
      <c r="M57" s="139">
        <f t="shared" si="16"/>
        <v>2.6082000000000001</v>
      </c>
      <c r="N57" s="139">
        <f t="shared" si="17"/>
        <v>1.3910400000000001</v>
      </c>
      <c r="O57" s="139">
        <f t="shared" si="18"/>
        <v>1.2519360000000002</v>
      </c>
    </row>
    <row r="58" spans="1:15" ht="17.100000000000001" hidden="1" customHeight="1" x14ac:dyDescent="0.2">
      <c r="A58" s="19"/>
      <c r="B58" s="7" t="s">
        <v>17</v>
      </c>
      <c r="C58" s="8" t="s">
        <v>25</v>
      </c>
      <c r="D58" s="36"/>
      <c r="E58" s="65">
        <f t="shared" si="3"/>
        <v>0</v>
      </c>
      <c r="F58" s="41"/>
      <c r="G58" s="46">
        <v>9.9684000000000008</v>
      </c>
      <c r="H58" s="50">
        <f t="shared" si="13"/>
        <v>6.9778799999999999</v>
      </c>
      <c r="I58" s="52">
        <f t="shared" si="14"/>
        <v>4.9842000000000004</v>
      </c>
      <c r="J58" s="54">
        <f t="shared" si="15"/>
        <v>3.5886240000000003</v>
      </c>
      <c r="K58" s="56">
        <f>G58*0.3</f>
        <v>2.9905200000000001</v>
      </c>
      <c r="L58" s="58">
        <f>G58*0.16</f>
        <v>1.5949440000000001</v>
      </c>
      <c r="M58" s="139">
        <f t="shared" si="16"/>
        <v>2.9905200000000001</v>
      </c>
      <c r="N58" s="139">
        <f t="shared" si="17"/>
        <v>1.5949440000000001</v>
      </c>
      <c r="O58" s="139">
        <f t="shared" si="18"/>
        <v>1.4354496000000001</v>
      </c>
    </row>
    <row r="59" spans="1:15" s="3" customFormat="1" ht="17.100000000000001" customHeight="1" x14ac:dyDescent="0.2">
      <c r="A59" s="127" t="s">
        <v>19</v>
      </c>
      <c r="B59" s="30" t="s">
        <v>6</v>
      </c>
      <c r="C59" s="32" t="s">
        <v>7</v>
      </c>
      <c r="D59" s="37"/>
      <c r="E59" s="64">
        <f t="shared" si="3"/>
        <v>0</v>
      </c>
      <c r="F59" s="42"/>
      <c r="G59" s="45">
        <v>2.4300000000000002</v>
      </c>
      <c r="H59" s="49">
        <f t="shared" si="13"/>
        <v>1.7010000000000001</v>
      </c>
      <c r="I59" s="51">
        <f t="shared" si="14"/>
        <v>1.2150000000000001</v>
      </c>
      <c r="J59" s="53">
        <f t="shared" si="15"/>
        <v>0.87480000000000002</v>
      </c>
      <c r="K59" s="55">
        <f>G59*0.22</f>
        <v>0.53460000000000008</v>
      </c>
      <c r="L59" s="57">
        <f>G59*0.115</f>
        <v>0.27945000000000003</v>
      </c>
      <c r="M59" s="139"/>
      <c r="N59" s="139"/>
      <c r="O59" s="139"/>
    </row>
    <row r="60" spans="1:15" ht="17.100000000000001" customHeight="1" x14ac:dyDescent="0.2">
      <c r="A60" s="13"/>
      <c r="B60" s="114" t="s">
        <v>56</v>
      </c>
      <c r="C60" s="115" t="s">
        <v>8</v>
      </c>
      <c r="D60" s="36">
        <v>2728</v>
      </c>
      <c r="E60" s="64">
        <f t="shared" si="3"/>
        <v>0</v>
      </c>
      <c r="F60" s="41">
        <v>2728</v>
      </c>
      <c r="G60" s="46">
        <v>3.024</v>
      </c>
      <c r="H60" s="50">
        <f t="shared" si="13"/>
        <v>2.1168</v>
      </c>
      <c r="I60" s="52">
        <f t="shared" si="14"/>
        <v>1.512</v>
      </c>
      <c r="J60" s="54">
        <f t="shared" si="15"/>
        <v>1.0886400000000001</v>
      </c>
      <c r="K60" s="56">
        <f>G60*0.2</f>
        <v>0.6048</v>
      </c>
      <c r="L60" s="58">
        <f>G60*0.115</f>
        <v>0.34776000000000001</v>
      </c>
      <c r="M60" s="139"/>
      <c r="N60" s="139"/>
      <c r="O60" s="139"/>
    </row>
    <row r="61" spans="1:15" ht="17.100000000000001" hidden="1" customHeight="1" x14ac:dyDescent="0.2">
      <c r="A61" s="13"/>
      <c r="B61" s="7" t="s">
        <v>9</v>
      </c>
      <c r="C61" s="8" t="s">
        <v>10</v>
      </c>
      <c r="D61" s="36">
        <v>0</v>
      </c>
      <c r="E61" s="64">
        <f t="shared" si="3"/>
        <v>0</v>
      </c>
      <c r="F61" s="41">
        <v>0</v>
      </c>
      <c r="G61" s="46">
        <v>3.7368000000000001</v>
      </c>
      <c r="H61" s="50">
        <f t="shared" si="13"/>
        <v>2.6157599999999999</v>
      </c>
      <c r="I61" s="52">
        <f t="shared" si="14"/>
        <v>1.8684000000000001</v>
      </c>
      <c r="J61" s="54">
        <f t="shared" si="15"/>
        <v>1.345248</v>
      </c>
      <c r="K61" s="56">
        <f>G61*0.3</f>
        <v>1.12104</v>
      </c>
      <c r="L61" s="58">
        <f>G61*0.16</f>
        <v>0.59788800000000009</v>
      </c>
      <c r="M61" s="139"/>
      <c r="N61" s="139"/>
      <c r="O61" s="139"/>
    </row>
    <row r="62" spans="1:15" ht="17.100000000000001" hidden="1" customHeight="1" x14ac:dyDescent="0.2">
      <c r="A62" s="13"/>
      <c r="B62" s="7" t="s">
        <v>56</v>
      </c>
      <c r="C62" s="8" t="s">
        <v>75</v>
      </c>
      <c r="D62" s="36">
        <v>0</v>
      </c>
      <c r="E62" s="64">
        <f t="shared" si="3"/>
        <v>0</v>
      </c>
      <c r="F62" s="41">
        <v>0</v>
      </c>
      <c r="G62" s="46">
        <v>5.4</v>
      </c>
      <c r="H62" s="50">
        <f t="shared" si="13"/>
        <v>3.78</v>
      </c>
      <c r="I62" s="52">
        <f t="shared" si="14"/>
        <v>2.7</v>
      </c>
      <c r="J62" s="54">
        <f t="shared" si="15"/>
        <v>1.944</v>
      </c>
      <c r="K62" s="56">
        <f>G62*0.3</f>
        <v>1.62</v>
      </c>
      <c r="L62" s="58">
        <f>G62*0.16</f>
        <v>0.8640000000000001</v>
      </c>
      <c r="M62" s="139"/>
      <c r="N62" s="139"/>
      <c r="O62" s="139"/>
    </row>
    <row r="63" spans="1:15" ht="17.100000000000001" customHeight="1" x14ac:dyDescent="0.2">
      <c r="A63" s="13"/>
      <c r="B63" s="114" t="s">
        <v>17</v>
      </c>
      <c r="C63" s="115" t="s">
        <v>10</v>
      </c>
      <c r="D63" s="36">
        <v>3140</v>
      </c>
      <c r="E63" s="64">
        <f t="shared" si="3"/>
        <v>0</v>
      </c>
      <c r="F63" s="41">
        <v>3140</v>
      </c>
      <c r="G63" s="46">
        <v>7.5060000000000002</v>
      </c>
      <c r="H63" s="50">
        <f t="shared" si="13"/>
        <v>5.2542</v>
      </c>
      <c r="I63" s="52">
        <f t="shared" si="14"/>
        <v>3.7530000000000001</v>
      </c>
      <c r="J63" s="54">
        <f t="shared" si="15"/>
        <v>2.7021600000000001</v>
      </c>
      <c r="K63" s="56">
        <f>G63*0.25</f>
        <v>1.8765000000000001</v>
      </c>
      <c r="L63" s="58">
        <f>G63*0.155</f>
        <v>1.16343</v>
      </c>
      <c r="M63" s="139"/>
      <c r="N63" s="139"/>
      <c r="O63" s="139"/>
    </row>
    <row r="64" spans="1:15" ht="17.100000000000001" hidden="1" customHeight="1" x14ac:dyDescent="0.2">
      <c r="A64" s="13"/>
      <c r="B64" s="7" t="s">
        <v>17</v>
      </c>
      <c r="C64" s="8" t="s">
        <v>11</v>
      </c>
      <c r="D64" s="36">
        <v>0</v>
      </c>
      <c r="E64" s="64">
        <f t="shared" si="3"/>
        <v>0</v>
      </c>
      <c r="F64" s="41">
        <v>0</v>
      </c>
      <c r="G64" s="46">
        <v>11.448</v>
      </c>
      <c r="H64" s="50">
        <f t="shared" si="13"/>
        <v>8.0136000000000003</v>
      </c>
      <c r="I64" s="52">
        <f t="shared" si="14"/>
        <v>5.7240000000000002</v>
      </c>
      <c r="J64" s="54">
        <f t="shared" si="15"/>
        <v>4.1212799999999996</v>
      </c>
      <c r="K64" s="56">
        <f>G64*0.218</f>
        <v>2.4956640000000001</v>
      </c>
      <c r="L64" s="58">
        <f>G64*0.136</f>
        <v>1.5569280000000001</v>
      </c>
      <c r="M64" s="135"/>
      <c r="N64" s="135"/>
      <c r="O64" s="135"/>
    </row>
    <row r="65" spans="1:15" s="11" customFormat="1" ht="17.100000000000001" hidden="1" customHeight="1" x14ac:dyDescent="0.2">
      <c r="A65" s="13"/>
      <c r="B65" s="7" t="s">
        <v>17</v>
      </c>
      <c r="C65" s="8" t="s">
        <v>25</v>
      </c>
      <c r="D65" s="36">
        <v>0</v>
      </c>
      <c r="E65" s="65">
        <f t="shared" si="3"/>
        <v>0</v>
      </c>
      <c r="F65" s="41">
        <v>0</v>
      </c>
      <c r="G65" s="46">
        <v>12.247199999999999</v>
      </c>
      <c r="H65" s="50">
        <f t="shared" si="13"/>
        <v>8.5730399999999989</v>
      </c>
      <c r="I65" s="52">
        <f t="shared" si="14"/>
        <v>6.1235999999999997</v>
      </c>
      <c r="J65" s="54">
        <f t="shared" si="15"/>
        <v>4.4089919999999996</v>
      </c>
      <c r="K65" s="56">
        <f>G65*0.25</f>
        <v>3.0617999999999999</v>
      </c>
      <c r="L65" s="58">
        <f>G65*0.19</f>
        <v>2.3269679999999999</v>
      </c>
      <c r="M65" s="135"/>
      <c r="N65" s="135"/>
      <c r="O65" s="135"/>
    </row>
    <row r="66" spans="1:15" s="11" customFormat="1" ht="18" customHeight="1" x14ac:dyDescent="0.2">
      <c r="A66" s="127" t="s">
        <v>20</v>
      </c>
      <c r="B66" s="30" t="s">
        <v>6</v>
      </c>
      <c r="C66" s="32" t="s">
        <v>7</v>
      </c>
      <c r="D66" s="37"/>
      <c r="E66" s="64">
        <f t="shared" si="3"/>
        <v>0</v>
      </c>
      <c r="F66" s="42"/>
      <c r="G66" s="45">
        <v>2.0087999999999999</v>
      </c>
      <c r="H66" s="49">
        <f t="shared" si="13"/>
        <v>1.4061599999999999</v>
      </c>
      <c r="I66" s="51">
        <f t="shared" si="14"/>
        <v>1.0044</v>
      </c>
      <c r="J66" s="53">
        <f t="shared" si="15"/>
        <v>0.72316799999999992</v>
      </c>
      <c r="K66" s="55">
        <f>G66*0.25</f>
        <v>0.50219999999999998</v>
      </c>
      <c r="L66" s="57">
        <f>G66*0.15</f>
        <v>0.30131999999999998</v>
      </c>
      <c r="M66" s="139"/>
      <c r="N66" s="134"/>
      <c r="O66" s="134"/>
    </row>
    <row r="67" spans="1:15" s="5" customFormat="1" ht="17.100000000000001" customHeight="1" x14ac:dyDescent="0.2">
      <c r="A67" s="21"/>
      <c r="B67" s="114" t="s">
        <v>6</v>
      </c>
      <c r="C67" s="115" t="s">
        <v>8</v>
      </c>
      <c r="D67" s="36">
        <v>344</v>
      </c>
      <c r="E67" s="64">
        <f t="shared" si="3"/>
        <v>0</v>
      </c>
      <c r="F67" s="41">
        <v>344</v>
      </c>
      <c r="G67" s="46">
        <v>2.2355999999999998</v>
      </c>
      <c r="H67" s="50">
        <f t="shared" si="13"/>
        <v>1.5649199999999999</v>
      </c>
      <c r="I67" s="52">
        <f t="shared" si="14"/>
        <v>1.1177999999999999</v>
      </c>
      <c r="J67" s="54">
        <f t="shared" si="15"/>
        <v>0.80481599999999986</v>
      </c>
      <c r="K67" s="56">
        <f>G67*0.25</f>
        <v>0.55889999999999995</v>
      </c>
      <c r="L67" s="58">
        <f>G67*0.145</f>
        <v>0.32416199999999995</v>
      </c>
      <c r="M67" s="139"/>
      <c r="N67" s="135"/>
      <c r="O67" s="63"/>
    </row>
    <row r="68" spans="1:15" s="4" customFormat="1" ht="17.100000000000001" hidden="1" customHeight="1" thickBot="1" x14ac:dyDescent="0.25">
      <c r="A68" s="13"/>
      <c r="B68" s="7" t="s">
        <v>9</v>
      </c>
      <c r="C68" s="8" t="s">
        <v>11</v>
      </c>
      <c r="D68" s="36"/>
      <c r="E68" s="64">
        <f t="shared" si="3"/>
        <v>0</v>
      </c>
      <c r="F68" s="41"/>
      <c r="G68" s="46">
        <v>3.24</v>
      </c>
      <c r="H68" s="50">
        <f>G68*0.7</f>
        <v>2.2679999999999998</v>
      </c>
      <c r="I68" s="52">
        <f t="shared" si="14"/>
        <v>1.62</v>
      </c>
      <c r="J68" s="54">
        <f t="shared" si="15"/>
        <v>1.1664000000000001</v>
      </c>
      <c r="K68" s="56">
        <f>G68*0.3</f>
        <v>0.97199999999999998</v>
      </c>
      <c r="L68" s="58">
        <f>G68*0.17</f>
        <v>0.55080000000000007</v>
      </c>
      <c r="M68" s="139"/>
      <c r="N68" s="135"/>
      <c r="O68" s="63"/>
    </row>
    <row r="69" spans="1:15" ht="17.100000000000001" customHeight="1" x14ac:dyDescent="0.2">
      <c r="A69" s="13"/>
      <c r="B69" s="114" t="s">
        <v>17</v>
      </c>
      <c r="C69" s="115" t="s">
        <v>11</v>
      </c>
      <c r="D69" s="36">
        <v>222</v>
      </c>
      <c r="E69" s="64">
        <f>F69-D69</f>
        <v>0</v>
      </c>
      <c r="F69" s="41">
        <v>222</v>
      </c>
      <c r="G69" s="46">
        <v>6.2639999999999993</v>
      </c>
      <c r="H69" s="50">
        <f t="shared" si="13"/>
        <v>4.3847999999999994</v>
      </c>
      <c r="I69" s="52">
        <f t="shared" si="14"/>
        <v>3.1319999999999997</v>
      </c>
      <c r="J69" s="54">
        <f t="shared" si="15"/>
        <v>2.2550399999999997</v>
      </c>
      <c r="K69" s="56">
        <f>G69*0.21</f>
        <v>1.3154399999999997</v>
      </c>
      <c r="L69" s="58">
        <f>G69*0.11</f>
        <v>0.68903999999999999</v>
      </c>
      <c r="M69" s="139"/>
      <c r="N69" s="135"/>
      <c r="O69" s="63"/>
    </row>
    <row r="70" spans="1:15" ht="17.100000000000001" customHeight="1" x14ac:dyDescent="0.2">
      <c r="A70" s="13"/>
      <c r="B70" s="114" t="s">
        <v>66</v>
      </c>
      <c r="C70" s="115" t="s">
        <v>24</v>
      </c>
      <c r="D70" s="36">
        <v>3484</v>
      </c>
      <c r="E70" s="64">
        <f>F70-D70</f>
        <v>0</v>
      </c>
      <c r="F70" s="41">
        <v>3484</v>
      </c>
      <c r="G70" s="46">
        <v>6.9336000000000002</v>
      </c>
      <c r="H70" s="50">
        <f t="shared" si="13"/>
        <v>4.8535199999999996</v>
      </c>
      <c r="I70" s="52">
        <f t="shared" si="14"/>
        <v>3.4668000000000001</v>
      </c>
      <c r="J70" s="54">
        <f t="shared" si="15"/>
        <v>2.4960960000000001</v>
      </c>
      <c r="K70" s="56">
        <f>G70*0.255</f>
        <v>1.768068</v>
      </c>
      <c r="L70" s="58">
        <f>G70*0.16</f>
        <v>1.1093760000000001</v>
      </c>
      <c r="M70" s="139"/>
      <c r="N70" s="135"/>
      <c r="O70" s="63"/>
    </row>
    <row r="71" spans="1:15" ht="17.100000000000001" hidden="1" customHeight="1" x14ac:dyDescent="0.2">
      <c r="A71" s="13"/>
      <c r="B71" s="7" t="s">
        <v>51</v>
      </c>
      <c r="C71" s="8" t="s">
        <v>24</v>
      </c>
      <c r="D71" s="36"/>
      <c r="E71" s="65">
        <f t="shared" si="3"/>
        <v>0</v>
      </c>
      <c r="F71" s="41"/>
      <c r="G71" s="46">
        <v>2.3760000000000003</v>
      </c>
      <c r="H71" s="50">
        <f t="shared" si="13"/>
        <v>1.6632000000000002</v>
      </c>
      <c r="I71" s="52">
        <f t="shared" si="14"/>
        <v>1.1880000000000002</v>
      </c>
      <c r="J71" s="54">
        <f t="shared" si="15"/>
        <v>0.85536000000000012</v>
      </c>
      <c r="K71" s="56">
        <f>G71*0.3</f>
        <v>0.7128000000000001</v>
      </c>
      <c r="L71" s="58">
        <f>G71*0.17</f>
        <v>0.40392000000000011</v>
      </c>
      <c r="M71" s="139"/>
      <c r="N71" s="135">
        <f t="shared" si="17"/>
        <v>0.40392000000000011</v>
      </c>
      <c r="O71" s="63">
        <f t="shared" si="18"/>
        <v>0.36352800000000013</v>
      </c>
    </row>
    <row r="72" spans="1:15" ht="17.100000000000001" customHeight="1" x14ac:dyDescent="0.2">
      <c r="A72" s="127" t="s">
        <v>21</v>
      </c>
      <c r="B72" s="118" t="s">
        <v>6</v>
      </c>
      <c r="C72" s="117" t="s">
        <v>8</v>
      </c>
      <c r="D72" s="37">
        <v>2585</v>
      </c>
      <c r="E72" s="64">
        <f t="shared" si="3"/>
        <v>0</v>
      </c>
      <c r="F72" s="42">
        <v>2585</v>
      </c>
      <c r="G72" s="47">
        <v>2.6136000000000004</v>
      </c>
      <c r="H72" s="49">
        <f t="shared" si="13"/>
        <v>1.82952</v>
      </c>
      <c r="I72" s="51">
        <f t="shared" si="14"/>
        <v>1.3068000000000002</v>
      </c>
      <c r="J72" s="53">
        <f t="shared" si="15"/>
        <v>0.94089600000000007</v>
      </c>
      <c r="K72" s="55">
        <f>G72*0.2</f>
        <v>0.52272000000000007</v>
      </c>
      <c r="L72" s="57">
        <f>G72*0.15</f>
        <v>0.39204000000000006</v>
      </c>
      <c r="M72" s="139"/>
      <c r="N72" s="134"/>
      <c r="O72" s="62"/>
    </row>
    <row r="73" spans="1:15" ht="15" x14ac:dyDescent="0.2">
      <c r="A73" s="13"/>
      <c r="B73" s="114" t="s">
        <v>17</v>
      </c>
      <c r="C73" s="115" t="s">
        <v>76</v>
      </c>
      <c r="D73" s="36">
        <v>5329</v>
      </c>
      <c r="E73" s="64">
        <f t="shared" si="3"/>
        <v>0</v>
      </c>
      <c r="F73" s="41">
        <v>5329</v>
      </c>
      <c r="G73" s="48">
        <v>2.9106000000000005</v>
      </c>
      <c r="H73" s="50">
        <f t="shared" si="13"/>
        <v>2.0374200000000005</v>
      </c>
      <c r="I73" s="52">
        <f t="shared" si="14"/>
        <v>1.4553000000000003</v>
      </c>
      <c r="J73" s="54">
        <f t="shared" si="15"/>
        <v>1.0478160000000001</v>
      </c>
      <c r="K73" s="56">
        <f>G73*0.2</f>
        <v>0.58212000000000008</v>
      </c>
      <c r="L73" s="58">
        <f>G73*0.15</f>
        <v>0.43659000000000009</v>
      </c>
      <c r="M73" s="139"/>
      <c r="N73" s="135"/>
      <c r="O73" s="63"/>
    </row>
    <row r="74" spans="1:15" ht="14.25" hidden="1" customHeight="1" x14ac:dyDescent="0.2">
      <c r="A74" s="13"/>
      <c r="B74" s="7"/>
      <c r="C74" s="8"/>
      <c r="D74" s="36">
        <v>0</v>
      </c>
      <c r="E74" s="64">
        <f t="shared" si="3"/>
        <v>0</v>
      </c>
      <c r="F74" s="41">
        <v>0</v>
      </c>
      <c r="G74" s="48">
        <v>4.2119999999999997</v>
      </c>
      <c r="H74" s="50">
        <f t="shared" si="13"/>
        <v>2.9483999999999995</v>
      </c>
      <c r="I74" s="52">
        <f t="shared" si="14"/>
        <v>2.1059999999999999</v>
      </c>
      <c r="J74" s="54">
        <f t="shared" si="15"/>
        <v>1.5163199999999999</v>
      </c>
      <c r="K74" s="56">
        <f>G74*0.2</f>
        <v>0.84240000000000004</v>
      </c>
      <c r="L74" s="58">
        <f>G74*0.15</f>
        <v>0.63179999999999992</v>
      </c>
      <c r="M74" s="139"/>
      <c r="N74" s="135"/>
      <c r="O74" s="63"/>
    </row>
    <row r="75" spans="1:15" ht="16.5" customHeight="1" x14ac:dyDescent="0.2">
      <c r="A75" s="13"/>
      <c r="B75" s="114" t="s">
        <v>9</v>
      </c>
      <c r="C75" s="115" t="s">
        <v>11</v>
      </c>
      <c r="D75" s="36">
        <v>4871</v>
      </c>
      <c r="E75" s="64">
        <f t="shared" si="3"/>
        <v>0</v>
      </c>
      <c r="F75" s="41">
        <v>4871</v>
      </c>
      <c r="G75" s="48">
        <v>4.7520000000000007</v>
      </c>
      <c r="H75" s="50">
        <f t="shared" si="13"/>
        <v>3.3264000000000005</v>
      </c>
      <c r="I75" s="52">
        <f t="shared" si="14"/>
        <v>2.3760000000000003</v>
      </c>
      <c r="J75" s="54">
        <f t="shared" si="15"/>
        <v>1.7107200000000002</v>
      </c>
      <c r="K75" s="56">
        <f>G75*0.2</f>
        <v>0.95040000000000013</v>
      </c>
      <c r="L75" s="58">
        <f>G75*0.11</f>
        <v>0.52272000000000007</v>
      </c>
      <c r="M75" s="139"/>
      <c r="N75" s="135"/>
      <c r="O75" s="63"/>
    </row>
    <row r="76" spans="1:15" ht="17.45" customHeight="1" x14ac:dyDescent="0.2">
      <c r="A76" s="13"/>
      <c r="B76" s="114" t="s">
        <v>51</v>
      </c>
      <c r="C76" s="115" t="s">
        <v>74</v>
      </c>
      <c r="D76" s="36">
        <v>7383</v>
      </c>
      <c r="E76" s="64">
        <f t="shared" si="3"/>
        <v>0</v>
      </c>
      <c r="F76" s="41">
        <v>7383</v>
      </c>
      <c r="G76" s="48">
        <v>5.508</v>
      </c>
      <c r="H76" s="50">
        <f t="shared" si="13"/>
        <v>3.8555999999999999</v>
      </c>
      <c r="I76" s="52">
        <f t="shared" si="14"/>
        <v>2.754</v>
      </c>
      <c r="J76" s="54">
        <f t="shared" si="15"/>
        <v>1.98288</v>
      </c>
      <c r="K76" s="56">
        <f>G76*0.25</f>
        <v>1.377</v>
      </c>
      <c r="L76" s="58">
        <f>G76*0.11</f>
        <v>0.60587999999999997</v>
      </c>
      <c r="M76" s="139"/>
      <c r="N76" s="135"/>
      <c r="O76" s="63"/>
    </row>
    <row r="77" spans="1:15" s="1" customFormat="1" ht="17.100000000000001" hidden="1" customHeight="1" x14ac:dyDescent="0.2">
      <c r="A77" s="13"/>
      <c r="B77" s="7" t="s">
        <v>56</v>
      </c>
      <c r="C77" s="8" t="s">
        <v>10</v>
      </c>
      <c r="D77" s="36"/>
      <c r="E77" s="64">
        <f t="shared" si="3"/>
        <v>0</v>
      </c>
      <c r="F77" s="41"/>
      <c r="G77" s="48">
        <v>7.6679999999999993</v>
      </c>
      <c r="H77" s="50">
        <f t="shared" ref="H77:H108" si="19">G77*0.7</f>
        <v>5.3675999999999995</v>
      </c>
      <c r="I77" s="52">
        <f t="shared" ref="I77:I108" si="20">G77*0.5</f>
        <v>3.8339999999999996</v>
      </c>
      <c r="J77" s="54">
        <f t="shared" ref="J77:J108" si="21">G77*0.36</f>
        <v>2.7604799999999998</v>
      </c>
      <c r="K77" s="56">
        <f>G77*0.24</f>
        <v>1.8403199999999997</v>
      </c>
      <c r="L77" s="58">
        <f>G77*0.15</f>
        <v>1.1501999999999999</v>
      </c>
      <c r="M77" s="139"/>
      <c r="N77" s="135"/>
      <c r="O77" s="63"/>
    </row>
    <row r="78" spans="1:15" s="1" customFormat="1" ht="17.100000000000001" hidden="1" customHeight="1" x14ac:dyDescent="0.2">
      <c r="A78" s="21"/>
      <c r="B78" s="7"/>
      <c r="C78" s="8"/>
      <c r="D78" s="36">
        <v>0</v>
      </c>
      <c r="E78" s="65">
        <f t="shared" si="3"/>
        <v>0</v>
      </c>
      <c r="F78" s="41">
        <v>0</v>
      </c>
      <c r="G78" s="48">
        <v>14</v>
      </c>
      <c r="H78" s="50">
        <f t="shared" si="19"/>
        <v>9.7999999999999989</v>
      </c>
      <c r="I78" s="52">
        <f t="shared" si="20"/>
        <v>7</v>
      </c>
      <c r="J78" s="54">
        <f t="shared" si="21"/>
        <v>5.04</v>
      </c>
      <c r="K78" s="56">
        <f>G78*0.215</f>
        <v>3.01</v>
      </c>
      <c r="L78" s="58">
        <f>G78*0.135</f>
        <v>1.8900000000000001</v>
      </c>
      <c r="M78" s="139"/>
      <c r="N78" s="135"/>
      <c r="O78" s="63"/>
    </row>
    <row r="79" spans="1:15" ht="17.100000000000001" customHeight="1" x14ac:dyDescent="0.2">
      <c r="A79" s="127" t="s">
        <v>62</v>
      </c>
      <c r="B79" s="118" t="s">
        <v>63</v>
      </c>
      <c r="C79" s="117" t="s">
        <v>8</v>
      </c>
      <c r="D79" s="37">
        <v>3253</v>
      </c>
      <c r="E79" s="65">
        <f t="shared" ref="E79:E143" si="22">F79-D79</f>
        <v>0</v>
      </c>
      <c r="F79" s="42">
        <v>3253</v>
      </c>
      <c r="G79" s="47">
        <v>14</v>
      </c>
      <c r="H79" s="49">
        <f t="shared" si="19"/>
        <v>9.7999999999999989</v>
      </c>
      <c r="I79" s="51">
        <f t="shared" si="20"/>
        <v>7</v>
      </c>
      <c r="J79" s="53">
        <f t="shared" si="21"/>
        <v>5.04</v>
      </c>
      <c r="K79" s="55">
        <f>G79*0.215</f>
        <v>3.01</v>
      </c>
      <c r="L79" s="57">
        <v>1.5</v>
      </c>
      <c r="M79" s="139"/>
      <c r="N79" s="134"/>
      <c r="O79" s="62"/>
    </row>
    <row r="80" spans="1:15" ht="17.100000000000001" customHeight="1" thickBot="1" x14ac:dyDescent="0.25">
      <c r="A80" s="112" t="s">
        <v>64</v>
      </c>
      <c r="B80" s="98" t="s">
        <v>56</v>
      </c>
      <c r="C80" s="99" t="s">
        <v>8</v>
      </c>
      <c r="D80" s="100">
        <v>0</v>
      </c>
      <c r="E80" s="101">
        <f t="shared" si="22"/>
        <v>0</v>
      </c>
      <c r="F80" s="102">
        <v>0</v>
      </c>
      <c r="G80" s="103">
        <v>5.4</v>
      </c>
      <c r="H80" s="104">
        <f t="shared" si="19"/>
        <v>3.78</v>
      </c>
      <c r="I80" s="105">
        <f t="shared" si="20"/>
        <v>2.7</v>
      </c>
      <c r="J80" s="106">
        <f t="shared" si="21"/>
        <v>1.944</v>
      </c>
      <c r="K80" s="107">
        <f>G80*0.215</f>
        <v>1.161</v>
      </c>
      <c r="L80" s="108">
        <f>G80*0.135</f>
        <v>0.72900000000000009</v>
      </c>
      <c r="M80" s="139"/>
      <c r="N80" s="136"/>
      <c r="O80" s="109"/>
    </row>
    <row r="81" spans="1:15" ht="16.5" customHeight="1" x14ac:dyDescent="0.2">
      <c r="A81" s="127" t="s">
        <v>22</v>
      </c>
      <c r="B81" s="30" t="s">
        <v>23</v>
      </c>
      <c r="C81" s="32" t="s">
        <v>8</v>
      </c>
      <c r="D81" s="37">
        <v>0</v>
      </c>
      <c r="E81" s="84">
        <f>F81-D81</f>
        <v>0</v>
      </c>
      <c r="F81" s="42">
        <v>0</v>
      </c>
      <c r="G81" s="47">
        <v>4.75</v>
      </c>
      <c r="H81" s="49">
        <f>G81*0.7</f>
        <v>3.3249999999999997</v>
      </c>
      <c r="I81" s="51">
        <f>G81*0.5</f>
        <v>2.375</v>
      </c>
      <c r="J81" s="53">
        <f>G81*0.36</f>
        <v>1.71</v>
      </c>
      <c r="K81" s="55">
        <f>G81*0.3</f>
        <v>1.425</v>
      </c>
      <c r="L81" s="57">
        <f>G81*0.2</f>
        <v>0.95000000000000007</v>
      </c>
      <c r="M81" s="139"/>
      <c r="N81" s="134"/>
      <c r="O81" s="62"/>
    </row>
    <row r="82" spans="1:15" ht="17.100000000000001" customHeight="1" x14ac:dyDescent="0.2">
      <c r="A82" s="13"/>
      <c r="B82" s="114" t="s">
        <v>23</v>
      </c>
      <c r="C82" s="115" t="s">
        <v>11</v>
      </c>
      <c r="D82" s="36">
        <v>30</v>
      </c>
      <c r="E82" s="64">
        <f>F82-D82</f>
        <v>0</v>
      </c>
      <c r="F82" s="41">
        <v>30</v>
      </c>
      <c r="G82" s="48">
        <v>6.1</v>
      </c>
      <c r="H82" s="50">
        <f>G82*0.7</f>
        <v>4.2699999999999996</v>
      </c>
      <c r="I82" s="52">
        <f>G82*0.5</f>
        <v>3.05</v>
      </c>
      <c r="J82" s="54">
        <f>G82*0.36</f>
        <v>2.1959999999999997</v>
      </c>
      <c r="K82" s="56">
        <f>G82*0.3</f>
        <v>1.8299999999999998</v>
      </c>
      <c r="L82" s="58">
        <f>G82*0.2</f>
        <v>1.22</v>
      </c>
      <c r="M82" s="139"/>
      <c r="N82" s="135"/>
      <c r="O82" s="63"/>
    </row>
    <row r="83" spans="1:15" ht="17.100000000000001" customHeight="1" x14ac:dyDescent="0.2">
      <c r="A83" s="26"/>
      <c r="B83" s="114" t="s">
        <v>6</v>
      </c>
      <c r="C83" s="115" t="s">
        <v>74</v>
      </c>
      <c r="D83" s="36">
        <v>800</v>
      </c>
      <c r="E83" s="64">
        <f>F83-D83</f>
        <v>0</v>
      </c>
      <c r="F83" s="41">
        <v>800</v>
      </c>
      <c r="G83" s="48">
        <v>6.5</v>
      </c>
      <c r="H83" s="50">
        <f>G83*0.7</f>
        <v>4.55</v>
      </c>
      <c r="I83" s="52">
        <f>G83*0.5</f>
        <v>3.25</v>
      </c>
      <c r="J83" s="54">
        <f>G83*0.36</f>
        <v>2.34</v>
      </c>
      <c r="K83" s="56">
        <f>G83*0.3</f>
        <v>1.95</v>
      </c>
      <c r="L83" s="58">
        <f>G83*0.2</f>
        <v>1.3</v>
      </c>
      <c r="M83" s="139"/>
      <c r="N83" s="135"/>
      <c r="O83" s="63"/>
    </row>
    <row r="84" spans="1:15" ht="15.75" hidden="1" x14ac:dyDescent="0.2">
      <c r="A84" s="26"/>
      <c r="B84" s="7" t="s">
        <v>9</v>
      </c>
      <c r="C84" s="8" t="s">
        <v>65</v>
      </c>
      <c r="D84" s="36">
        <v>0</v>
      </c>
      <c r="E84" s="64">
        <f>F84-D84</f>
        <v>0</v>
      </c>
      <c r="F84" s="41">
        <v>0</v>
      </c>
      <c r="G84" s="48">
        <v>4.05</v>
      </c>
      <c r="H84" s="50">
        <f>G84*0.7</f>
        <v>2.8349999999999995</v>
      </c>
      <c r="I84" s="52">
        <f>G84*0.5</f>
        <v>2.0249999999999999</v>
      </c>
      <c r="J84" s="54">
        <f>G84*0.36</f>
        <v>1.458</v>
      </c>
      <c r="K84" s="56">
        <f>G84*0.3</f>
        <v>1.2149999999999999</v>
      </c>
      <c r="L84" s="58">
        <f>G84*0.2</f>
        <v>0.81</v>
      </c>
      <c r="M84" s="139"/>
      <c r="N84" s="135"/>
      <c r="O84" s="63"/>
    </row>
    <row r="85" spans="1:15" ht="18.75" customHeight="1" x14ac:dyDescent="0.2">
      <c r="A85" s="26"/>
      <c r="B85" s="114" t="s">
        <v>56</v>
      </c>
      <c r="C85" s="115" t="s">
        <v>24</v>
      </c>
      <c r="D85" s="36">
        <v>673</v>
      </c>
      <c r="E85" s="65">
        <f>F85-D85</f>
        <v>0</v>
      </c>
      <c r="F85" s="41">
        <v>673</v>
      </c>
      <c r="G85" s="48">
        <v>11.88</v>
      </c>
      <c r="H85" s="50">
        <f>G85*0.7</f>
        <v>8.3160000000000007</v>
      </c>
      <c r="I85" s="52">
        <f>G85*0.5</f>
        <v>5.94</v>
      </c>
      <c r="J85" s="54">
        <f>G85*0.36</f>
        <v>4.2767999999999997</v>
      </c>
      <c r="K85" s="56">
        <f>G85*0.3</f>
        <v>3.5640000000000001</v>
      </c>
      <c r="L85" s="58">
        <f>G85*0.2</f>
        <v>2.3760000000000003</v>
      </c>
      <c r="M85" s="139"/>
      <c r="N85" s="135"/>
      <c r="O85" s="63"/>
    </row>
    <row r="86" spans="1:15" ht="18.75" customHeight="1" x14ac:dyDescent="0.2">
      <c r="A86" s="127" t="s">
        <v>26</v>
      </c>
      <c r="B86" s="30" t="s">
        <v>6</v>
      </c>
      <c r="C86" s="32" t="s">
        <v>8</v>
      </c>
      <c r="D86" s="37">
        <v>0</v>
      </c>
      <c r="E86" s="64">
        <f t="shared" si="22"/>
        <v>0</v>
      </c>
      <c r="F86" s="42">
        <v>0</v>
      </c>
      <c r="G86" s="47">
        <v>5.4</v>
      </c>
      <c r="H86" s="49">
        <f t="shared" si="19"/>
        <v>3.78</v>
      </c>
      <c r="I86" s="51">
        <f t="shared" si="20"/>
        <v>2.7</v>
      </c>
      <c r="J86" s="53">
        <f t="shared" si="21"/>
        <v>1.944</v>
      </c>
      <c r="K86" s="55">
        <f t="shared" ref="K86:K112" si="23">G86*0.3</f>
        <v>1.62</v>
      </c>
      <c r="L86" s="57">
        <f t="shared" ref="L86:L112" si="24">G86*0.2</f>
        <v>1.08</v>
      </c>
      <c r="M86" s="139"/>
      <c r="N86" s="134"/>
      <c r="O86" s="62"/>
    </row>
    <row r="87" spans="1:15" ht="18.75" hidden="1" customHeight="1" x14ac:dyDescent="0.2">
      <c r="A87" s="13"/>
      <c r="B87" s="7" t="s">
        <v>23</v>
      </c>
      <c r="C87" s="8" t="s">
        <v>24</v>
      </c>
      <c r="D87" s="36">
        <v>0</v>
      </c>
      <c r="E87" s="64">
        <f t="shared" si="22"/>
        <v>0</v>
      </c>
      <c r="F87" s="41">
        <v>0</v>
      </c>
      <c r="G87" s="48">
        <v>2.8512</v>
      </c>
      <c r="H87" s="50">
        <f t="shared" si="19"/>
        <v>1.9958399999999998</v>
      </c>
      <c r="I87" s="52">
        <f t="shared" si="20"/>
        <v>1.4256</v>
      </c>
      <c r="J87" s="54">
        <f t="shared" si="21"/>
        <v>1.026432</v>
      </c>
      <c r="K87" s="56">
        <f t="shared" si="23"/>
        <v>0.85536000000000001</v>
      </c>
      <c r="L87" s="58">
        <f t="shared" si="24"/>
        <v>0.57023999999999997</v>
      </c>
      <c r="M87" s="139"/>
      <c r="N87" s="135"/>
      <c r="O87" s="63"/>
    </row>
    <row r="88" spans="1:15" ht="17.100000000000001" customHeight="1" x14ac:dyDescent="0.2">
      <c r="A88" s="13"/>
      <c r="B88" s="7" t="s">
        <v>9</v>
      </c>
      <c r="C88" s="8" t="s">
        <v>74</v>
      </c>
      <c r="D88" s="36">
        <v>635</v>
      </c>
      <c r="E88" s="64">
        <f t="shared" si="22"/>
        <v>0</v>
      </c>
      <c r="F88" s="41">
        <v>635</v>
      </c>
      <c r="G88" s="48">
        <v>5.51</v>
      </c>
      <c r="H88" s="50">
        <f t="shared" si="19"/>
        <v>3.8569999999999998</v>
      </c>
      <c r="I88" s="52">
        <f t="shared" si="20"/>
        <v>2.7549999999999999</v>
      </c>
      <c r="J88" s="54">
        <f t="shared" si="21"/>
        <v>1.9835999999999998</v>
      </c>
      <c r="K88" s="56">
        <f t="shared" si="23"/>
        <v>1.6529999999999998</v>
      </c>
      <c r="L88" s="58">
        <f t="shared" si="24"/>
        <v>1.1020000000000001</v>
      </c>
      <c r="M88" s="139"/>
      <c r="N88" s="135"/>
      <c r="O88" s="63"/>
    </row>
    <row r="89" spans="1:15" s="2" customFormat="1" ht="17.100000000000001" customHeight="1" thickBot="1" x14ac:dyDescent="0.25">
      <c r="A89" s="13"/>
      <c r="B89" s="114" t="s">
        <v>56</v>
      </c>
      <c r="C89" s="115" t="s">
        <v>24</v>
      </c>
      <c r="D89" s="36">
        <v>864</v>
      </c>
      <c r="E89" s="65">
        <f t="shared" si="22"/>
        <v>0</v>
      </c>
      <c r="F89" s="41">
        <v>864</v>
      </c>
      <c r="G89" s="48">
        <v>5.4</v>
      </c>
      <c r="H89" s="50">
        <f t="shared" si="19"/>
        <v>3.78</v>
      </c>
      <c r="I89" s="52">
        <f t="shared" si="20"/>
        <v>2.7</v>
      </c>
      <c r="J89" s="54">
        <f t="shared" si="21"/>
        <v>1.944</v>
      </c>
      <c r="K89" s="56">
        <f t="shared" si="23"/>
        <v>1.62</v>
      </c>
      <c r="L89" s="58">
        <f t="shared" si="24"/>
        <v>1.08</v>
      </c>
      <c r="M89" s="139"/>
      <c r="N89" s="135"/>
      <c r="O89" s="63"/>
    </row>
    <row r="90" spans="1:15" ht="19.5" customHeight="1" x14ac:dyDescent="0.2">
      <c r="A90" s="128" t="s">
        <v>52</v>
      </c>
      <c r="B90" s="30"/>
      <c r="C90" s="32"/>
      <c r="D90" s="37">
        <v>0</v>
      </c>
      <c r="E90" s="64">
        <f t="shared" si="22"/>
        <v>0</v>
      </c>
      <c r="F90" s="42">
        <v>0</v>
      </c>
      <c r="G90" s="47">
        <v>4.9356</v>
      </c>
      <c r="H90" s="49">
        <f t="shared" si="19"/>
        <v>3.45492</v>
      </c>
      <c r="I90" s="51">
        <f t="shared" si="20"/>
        <v>2.4678</v>
      </c>
      <c r="J90" s="53">
        <f t="shared" si="21"/>
        <v>1.776816</v>
      </c>
      <c r="K90" s="55">
        <f t="shared" si="23"/>
        <v>1.48068</v>
      </c>
      <c r="L90" s="57">
        <f t="shared" si="24"/>
        <v>0.98712</v>
      </c>
      <c r="M90" s="139"/>
      <c r="N90" s="134"/>
      <c r="O90" s="62"/>
    </row>
    <row r="91" spans="1:15" ht="19.5" customHeight="1" x14ac:dyDescent="0.2">
      <c r="A91" s="21"/>
      <c r="B91" s="114" t="s">
        <v>56</v>
      </c>
      <c r="C91" s="115" t="s">
        <v>8</v>
      </c>
      <c r="D91" s="36">
        <v>2686</v>
      </c>
      <c r="E91" s="64">
        <f t="shared" si="22"/>
        <v>0</v>
      </c>
      <c r="F91" s="41">
        <v>2686</v>
      </c>
      <c r="G91" s="48">
        <v>5.94</v>
      </c>
      <c r="H91" s="50">
        <f t="shared" si="19"/>
        <v>4.1580000000000004</v>
      </c>
      <c r="I91" s="52">
        <f t="shared" si="20"/>
        <v>2.97</v>
      </c>
      <c r="J91" s="54">
        <f t="shared" si="21"/>
        <v>2.1383999999999999</v>
      </c>
      <c r="K91" s="56">
        <f t="shared" si="23"/>
        <v>1.782</v>
      </c>
      <c r="L91" s="58">
        <f t="shared" si="24"/>
        <v>1.1880000000000002</v>
      </c>
      <c r="M91" s="139"/>
      <c r="N91" s="135"/>
      <c r="O91" s="63"/>
    </row>
    <row r="92" spans="1:15" ht="19.5" customHeight="1" x14ac:dyDescent="0.2">
      <c r="A92" s="27"/>
      <c r="B92" s="114" t="s">
        <v>56</v>
      </c>
      <c r="C92" s="115" t="s">
        <v>10</v>
      </c>
      <c r="D92" s="36">
        <v>4614</v>
      </c>
      <c r="E92" s="64">
        <f t="shared" si="22"/>
        <v>0</v>
      </c>
      <c r="F92" s="41">
        <v>4614</v>
      </c>
      <c r="G92" s="48">
        <v>7.8</v>
      </c>
      <c r="H92" s="50">
        <f t="shared" si="19"/>
        <v>5.46</v>
      </c>
      <c r="I92" s="52">
        <f t="shared" si="20"/>
        <v>3.9</v>
      </c>
      <c r="J92" s="54">
        <f t="shared" si="21"/>
        <v>2.8079999999999998</v>
      </c>
      <c r="K92" s="56">
        <f t="shared" si="23"/>
        <v>2.34</v>
      </c>
      <c r="L92" s="58">
        <f t="shared" si="24"/>
        <v>1.56</v>
      </c>
      <c r="M92" s="139"/>
      <c r="N92" s="61">
        <f t="shared" ref="N92:N108" si="25">L92</f>
        <v>1.56</v>
      </c>
      <c r="O92" s="63">
        <f t="shared" ref="O92:O125" si="26">L92*0.9</f>
        <v>1.4040000000000001</v>
      </c>
    </row>
    <row r="93" spans="1:15" s="1" customFormat="1" ht="19.5" hidden="1" customHeight="1" x14ac:dyDescent="0.2">
      <c r="A93" s="13"/>
      <c r="B93" s="7" t="s">
        <v>9</v>
      </c>
      <c r="C93" s="8" t="s">
        <v>11</v>
      </c>
      <c r="D93" s="36">
        <v>0</v>
      </c>
      <c r="E93" s="64">
        <f t="shared" si="22"/>
        <v>0</v>
      </c>
      <c r="F93" s="41">
        <v>0</v>
      </c>
      <c r="G93" s="48">
        <v>11.88</v>
      </c>
      <c r="H93" s="50">
        <f t="shared" si="19"/>
        <v>8.3160000000000007</v>
      </c>
      <c r="I93" s="52">
        <f t="shared" si="20"/>
        <v>5.94</v>
      </c>
      <c r="J93" s="54">
        <f t="shared" si="21"/>
        <v>4.2767999999999997</v>
      </c>
      <c r="K93" s="56">
        <f t="shared" si="23"/>
        <v>3.5640000000000001</v>
      </c>
      <c r="L93" s="58">
        <f t="shared" si="24"/>
        <v>2.3760000000000003</v>
      </c>
      <c r="M93" s="139"/>
      <c r="N93" s="61">
        <f t="shared" si="25"/>
        <v>2.3760000000000003</v>
      </c>
      <c r="O93" s="63">
        <f t="shared" si="26"/>
        <v>2.1384000000000003</v>
      </c>
    </row>
    <row r="94" spans="1:15" s="1" customFormat="1" ht="15.6" hidden="1" customHeight="1" x14ac:dyDescent="0.2">
      <c r="A94" s="13"/>
      <c r="B94" s="7" t="s">
        <v>9</v>
      </c>
      <c r="C94" s="8" t="s">
        <v>25</v>
      </c>
      <c r="D94" s="36"/>
      <c r="E94" s="64">
        <f t="shared" si="22"/>
        <v>0</v>
      </c>
      <c r="F94" s="41"/>
      <c r="G94" s="48">
        <v>3.7584</v>
      </c>
      <c r="H94" s="50">
        <f t="shared" si="19"/>
        <v>2.6308799999999999</v>
      </c>
      <c r="I94" s="52">
        <f t="shared" si="20"/>
        <v>1.8792</v>
      </c>
      <c r="J94" s="54">
        <f t="shared" si="21"/>
        <v>1.353024</v>
      </c>
      <c r="K94" s="56">
        <f t="shared" si="23"/>
        <v>1.1275199999999999</v>
      </c>
      <c r="L94" s="58">
        <f t="shared" si="24"/>
        <v>0.75168000000000001</v>
      </c>
      <c r="M94" s="139"/>
      <c r="N94" s="61">
        <f t="shared" si="25"/>
        <v>0.75168000000000001</v>
      </c>
      <c r="O94" s="63">
        <f t="shared" si="26"/>
        <v>0.676512</v>
      </c>
    </row>
    <row r="95" spans="1:15" s="1" customFormat="1" ht="15.6" hidden="1" customHeight="1" x14ac:dyDescent="0.2">
      <c r="A95" s="21"/>
      <c r="B95" s="7" t="s">
        <v>17</v>
      </c>
      <c r="C95" s="8" t="s">
        <v>24</v>
      </c>
      <c r="D95" s="36"/>
      <c r="E95" s="64">
        <f t="shared" si="22"/>
        <v>0</v>
      </c>
      <c r="F95" s="41"/>
      <c r="G95" s="48">
        <v>3.5640000000000001</v>
      </c>
      <c r="H95" s="50">
        <f t="shared" si="19"/>
        <v>2.4947999999999997</v>
      </c>
      <c r="I95" s="52">
        <f t="shared" si="20"/>
        <v>1.782</v>
      </c>
      <c r="J95" s="54">
        <f t="shared" si="21"/>
        <v>1.28304</v>
      </c>
      <c r="K95" s="56">
        <f t="shared" si="23"/>
        <v>1.0691999999999999</v>
      </c>
      <c r="L95" s="58">
        <f t="shared" si="24"/>
        <v>0.7128000000000001</v>
      </c>
      <c r="M95" s="139"/>
      <c r="N95" s="61">
        <f t="shared" si="25"/>
        <v>0.7128000000000001</v>
      </c>
      <c r="O95" s="63">
        <f t="shared" si="26"/>
        <v>0.64152000000000009</v>
      </c>
    </row>
    <row r="96" spans="1:15" s="2" customFormat="1" ht="18" hidden="1" customHeight="1" thickBot="1" x14ac:dyDescent="0.25">
      <c r="A96" s="21"/>
      <c r="B96" s="7" t="s">
        <v>17</v>
      </c>
      <c r="C96" s="8" t="s">
        <v>25</v>
      </c>
      <c r="D96" s="36"/>
      <c r="E96" s="65">
        <f t="shared" si="22"/>
        <v>0</v>
      </c>
      <c r="F96" s="41"/>
      <c r="G96" s="48">
        <v>4.6979999999999995</v>
      </c>
      <c r="H96" s="50">
        <f t="shared" si="19"/>
        <v>3.2885999999999993</v>
      </c>
      <c r="I96" s="52">
        <f t="shared" si="20"/>
        <v>2.3489999999999998</v>
      </c>
      <c r="J96" s="54">
        <f t="shared" si="21"/>
        <v>1.6912799999999997</v>
      </c>
      <c r="K96" s="56">
        <f t="shared" si="23"/>
        <v>1.4093999999999998</v>
      </c>
      <c r="L96" s="58">
        <f t="shared" si="24"/>
        <v>0.93959999999999999</v>
      </c>
      <c r="M96" s="139"/>
      <c r="N96" s="61">
        <f t="shared" si="25"/>
        <v>0.93959999999999999</v>
      </c>
      <c r="O96" s="63">
        <f t="shared" si="26"/>
        <v>0.84564000000000006</v>
      </c>
    </row>
    <row r="97" spans="1:15" ht="17.100000000000001" customHeight="1" x14ac:dyDescent="0.2">
      <c r="A97" s="111" t="s">
        <v>28</v>
      </c>
      <c r="B97" s="30" t="s">
        <v>23</v>
      </c>
      <c r="C97" s="32" t="s">
        <v>7</v>
      </c>
      <c r="D97" s="37"/>
      <c r="E97" s="64">
        <f t="shared" si="22"/>
        <v>0</v>
      </c>
      <c r="F97" s="42"/>
      <c r="G97" s="47">
        <v>5.6160000000000005</v>
      </c>
      <c r="H97" s="49">
        <f t="shared" si="19"/>
        <v>3.9312</v>
      </c>
      <c r="I97" s="51">
        <f t="shared" si="20"/>
        <v>2.8080000000000003</v>
      </c>
      <c r="J97" s="53">
        <f t="shared" si="21"/>
        <v>2.02176</v>
      </c>
      <c r="K97" s="55">
        <f t="shared" si="23"/>
        <v>1.6848000000000001</v>
      </c>
      <c r="L97" s="57">
        <f t="shared" si="24"/>
        <v>1.1232000000000002</v>
      </c>
      <c r="M97" s="139"/>
      <c r="N97" s="60">
        <f t="shared" si="25"/>
        <v>1.1232000000000002</v>
      </c>
      <c r="O97" s="62">
        <f t="shared" si="26"/>
        <v>1.0108800000000002</v>
      </c>
    </row>
    <row r="98" spans="1:15" ht="17.100000000000001" hidden="1" customHeight="1" x14ac:dyDescent="0.2">
      <c r="A98" s="13"/>
      <c r="B98" s="7" t="s">
        <v>6</v>
      </c>
      <c r="C98" s="8" t="s">
        <v>8</v>
      </c>
      <c r="D98" s="36"/>
      <c r="E98" s="64">
        <f t="shared" si="22"/>
        <v>0</v>
      </c>
      <c r="F98" s="41"/>
      <c r="G98" s="48">
        <v>7.4736000000000002</v>
      </c>
      <c r="H98" s="50">
        <f t="shared" si="19"/>
        <v>5.2315199999999997</v>
      </c>
      <c r="I98" s="52">
        <f t="shared" si="20"/>
        <v>3.7368000000000001</v>
      </c>
      <c r="J98" s="54">
        <f t="shared" si="21"/>
        <v>2.690496</v>
      </c>
      <c r="K98" s="56">
        <f t="shared" si="23"/>
        <v>2.2420800000000001</v>
      </c>
      <c r="L98" s="58">
        <f t="shared" si="24"/>
        <v>1.49472</v>
      </c>
      <c r="M98" s="139"/>
      <c r="N98" s="61">
        <f t="shared" si="25"/>
        <v>1.49472</v>
      </c>
      <c r="O98" s="63">
        <f t="shared" si="26"/>
        <v>1.345248</v>
      </c>
    </row>
    <row r="99" spans="1:15" ht="17.100000000000001" hidden="1" customHeight="1" x14ac:dyDescent="0.2">
      <c r="A99" s="13"/>
      <c r="B99" s="7" t="s">
        <v>6</v>
      </c>
      <c r="C99" s="8" t="s">
        <v>10</v>
      </c>
      <c r="D99" s="36"/>
      <c r="E99" s="64">
        <f t="shared" si="22"/>
        <v>0</v>
      </c>
      <c r="F99" s="41"/>
      <c r="G99" s="48">
        <v>13.175999999999998</v>
      </c>
      <c r="H99" s="50">
        <f t="shared" si="19"/>
        <v>9.2231999999999985</v>
      </c>
      <c r="I99" s="52">
        <f t="shared" si="20"/>
        <v>6.5879999999999992</v>
      </c>
      <c r="J99" s="54">
        <f t="shared" si="21"/>
        <v>4.7433599999999991</v>
      </c>
      <c r="K99" s="56">
        <f t="shared" si="23"/>
        <v>3.9527999999999994</v>
      </c>
      <c r="L99" s="58">
        <f t="shared" si="24"/>
        <v>2.6351999999999998</v>
      </c>
      <c r="M99" s="139"/>
      <c r="N99" s="61">
        <f t="shared" si="25"/>
        <v>2.6351999999999998</v>
      </c>
      <c r="O99" s="63">
        <f t="shared" si="26"/>
        <v>2.37168</v>
      </c>
    </row>
    <row r="100" spans="1:15" ht="17.100000000000001" hidden="1" customHeight="1" x14ac:dyDescent="0.2">
      <c r="A100" s="13"/>
      <c r="B100" s="7" t="s">
        <v>6</v>
      </c>
      <c r="C100" s="8" t="s">
        <v>11</v>
      </c>
      <c r="D100" s="36"/>
      <c r="E100" s="64">
        <f t="shared" si="22"/>
        <v>0</v>
      </c>
      <c r="F100" s="41"/>
      <c r="G100" s="48">
        <v>2.48292</v>
      </c>
      <c r="H100" s="50">
        <f t="shared" si="19"/>
        <v>1.7380439999999999</v>
      </c>
      <c r="I100" s="52">
        <f t="shared" si="20"/>
        <v>1.24146</v>
      </c>
      <c r="J100" s="54">
        <f t="shared" si="21"/>
        <v>0.89385119999999996</v>
      </c>
      <c r="K100" s="56">
        <f t="shared" si="23"/>
        <v>0.74487599999999998</v>
      </c>
      <c r="L100" s="58">
        <f t="shared" si="24"/>
        <v>0.49658400000000003</v>
      </c>
      <c r="M100" s="139"/>
      <c r="N100" s="61">
        <f t="shared" si="25"/>
        <v>0.49658400000000003</v>
      </c>
      <c r="O100" s="63">
        <f t="shared" si="26"/>
        <v>0.44692560000000003</v>
      </c>
    </row>
    <row r="101" spans="1:15" ht="17.100000000000001" hidden="1" customHeight="1" x14ac:dyDescent="0.2">
      <c r="A101" s="13"/>
      <c r="B101" s="7" t="s">
        <v>9</v>
      </c>
      <c r="C101" s="8" t="s">
        <v>25</v>
      </c>
      <c r="D101" s="36">
        <v>0</v>
      </c>
      <c r="E101" s="64">
        <f t="shared" si="22"/>
        <v>0</v>
      </c>
      <c r="F101" s="41">
        <v>0</v>
      </c>
      <c r="G101" s="48">
        <v>3.6180000000000003</v>
      </c>
      <c r="H101" s="50">
        <f t="shared" si="19"/>
        <v>2.5326</v>
      </c>
      <c r="I101" s="52">
        <f t="shared" si="20"/>
        <v>1.8090000000000002</v>
      </c>
      <c r="J101" s="54">
        <f t="shared" si="21"/>
        <v>1.3024800000000001</v>
      </c>
      <c r="K101" s="56">
        <f t="shared" si="23"/>
        <v>1.0854000000000001</v>
      </c>
      <c r="L101" s="58">
        <f t="shared" si="24"/>
        <v>0.72360000000000013</v>
      </c>
      <c r="M101" s="139"/>
      <c r="N101" s="61">
        <f t="shared" si="25"/>
        <v>0.72360000000000013</v>
      </c>
      <c r="O101" s="63">
        <f t="shared" si="26"/>
        <v>0.65124000000000015</v>
      </c>
    </row>
    <row r="102" spans="1:15" ht="17.100000000000001" hidden="1" customHeight="1" x14ac:dyDescent="0.2">
      <c r="A102" s="13"/>
      <c r="B102" s="7" t="s">
        <v>17</v>
      </c>
      <c r="C102" s="8" t="s">
        <v>24</v>
      </c>
      <c r="D102" s="36">
        <v>0</v>
      </c>
      <c r="E102" s="65">
        <f t="shared" si="22"/>
        <v>0</v>
      </c>
      <c r="F102" s="41">
        <v>0</v>
      </c>
      <c r="G102" s="48">
        <v>4.6440000000000001</v>
      </c>
      <c r="H102" s="50">
        <f t="shared" si="19"/>
        <v>3.2507999999999999</v>
      </c>
      <c r="I102" s="52">
        <f t="shared" si="20"/>
        <v>2.3220000000000001</v>
      </c>
      <c r="J102" s="54">
        <f t="shared" si="21"/>
        <v>1.67184</v>
      </c>
      <c r="K102" s="56">
        <f t="shared" si="23"/>
        <v>1.3932</v>
      </c>
      <c r="L102" s="58">
        <f t="shared" si="24"/>
        <v>0.92880000000000007</v>
      </c>
      <c r="M102" s="139"/>
      <c r="N102" s="61">
        <f t="shared" si="25"/>
        <v>0.92880000000000007</v>
      </c>
      <c r="O102" s="63">
        <f t="shared" si="26"/>
        <v>0.83592000000000011</v>
      </c>
    </row>
    <row r="103" spans="1:15" ht="21.6" customHeight="1" x14ac:dyDescent="0.2">
      <c r="A103" s="127" t="s">
        <v>29</v>
      </c>
      <c r="B103" s="116" t="s">
        <v>6</v>
      </c>
      <c r="C103" s="119" t="s">
        <v>8</v>
      </c>
      <c r="D103" s="35">
        <v>1127</v>
      </c>
      <c r="E103" s="64">
        <f t="shared" si="22"/>
        <v>0</v>
      </c>
      <c r="F103" s="40">
        <v>1127</v>
      </c>
      <c r="G103" s="47">
        <v>2.48</v>
      </c>
      <c r="H103" s="49">
        <f t="shared" si="19"/>
        <v>1.736</v>
      </c>
      <c r="I103" s="51">
        <f t="shared" si="20"/>
        <v>1.24</v>
      </c>
      <c r="J103" s="53">
        <f t="shared" si="21"/>
        <v>0.89279999999999993</v>
      </c>
      <c r="K103" s="55">
        <f t="shared" si="23"/>
        <v>0.74399999999999999</v>
      </c>
      <c r="L103" s="57">
        <f t="shared" si="24"/>
        <v>0.496</v>
      </c>
      <c r="M103" s="139"/>
      <c r="N103" s="60">
        <f t="shared" si="25"/>
        <v>0.496</v>
      </c>
      <c r="O103" s="62">
        <f t="shared" si="26"/>
        <v>0.44640000000000002</v>
      </c>
    </row>
    <row r="104" spans="1:15" s="1" customFormat="1" ht="17.100000000000001" customHeight="1" x14ac:dyDescent="0.2">
      <c r="A104" s="13"/>
      <c r="B104" s="114" t="s">
        <v>9</v>
      </c>
      <c r="C104" s="120" t="s">
        <v>10</v>
      </c>
      <c r="D104" s="38">
        <v>7113</v>
      </c>
      <c r="E104" s="64">
        <f t="shared" si="22"/>
        <v>0</v>
      </c>
      <c r="F104" s="43">
        <v>7113</v>
      </c>
      <c r="G104" s="48">
        <v>3.62</v>
      </c>
      <c r="H104" s="50">
        <f t="shared" si="19"/>
        <v>2.5339999999999998</v>
      </c>
      <c r="I104" s="52">
        <f t="shared" si="20"/>
        <v>1.81</v>
      </c>
      <c r="J104" s="54">
        <f t="shared" si="21"/>
        <v>1.3031999999999999</v>
      </c>
      <c r="K104" s="56">
        <f t="shared" si="23"/>
        <v>1.0860000000000001</v>
      </c>
      <c r="L104" s="58">
        <f t="shared" si="24"/>
        <v>0.72400000000000009</v>
      </c>
      <c r="M104" s="139"/>
      <c r="N104" s="61">
        <f t="shared" si="25"/>
        <v>0.72400000000000009</v>
      </c>
      <c r="O104" s="63">
        <f t="shared" si="26"/>
        <v>0.65160000000000007</v>
      </c>
    </row>
    <row r="105" spans="1:15" s="3" customFormat="1" ht="15" hidden="1" x14ac:dyDescent="0.2">
      <c r="A105" s="13"/>
      <c r="B105" s="7" t="s">
        <v>9</v>
      </c>
      <c r="C105" s="14" t="s">
        <v>11</v>
      </c>
      <c r="D105" s="38">
        <v>0</v>
      </c>
      <c r="E105" s="64">
        <f t="shared" si="22"/>
        <v>0</v>
      </c>
      <c r="F105" s="43">
        <v>0</v>
      </c>
      <c r="G105" s="48">
        <v>10.8</v>
      </c>
      <c r="H105" s="50">
        <f t="shared" si="19"/>
        <v>7.56</v>
      </c>
      <c r="I105" s="52">
        <f t="shared" si="20"/>
        <v>5.4</v>
      </c>
      <c r="J105" s="54">
        <f t="shared" si="21"/>
        <v>3.8879999999999999</v>
      </c>
      <c r="K105" s="56">
        <f t="shared" si="23"/>
        <v>3.24</v>
      </c>
      <c r="L105" s="58">
        <f t="shared" si="24"/>
        <v>2.16</v>
      </c>
      <c r="M105" s="139"/>
      <c r="N105" s="61">
        <f t="shared" si="25"/>
        <v>2.16</v>
      </c>
      <c r="O105" s="63">
        <f t="shared" si="26"/>
        <v>1.9440000000000002</v>
      </c>
    </row>
    <row r="106" spans="1:15" s="1" customFormat="1" ht="18" hidden="1" customHeight="1" x14ac:dyDescent="0.2">
      <c r="A106" s="13"/>
      <c r="B106" s="7" t="s">
        <v>9</v>
      </c>
      <c r="C106" s="14" t="s">
        <v>25</v>
      </c>
      <c r="D106" s="38">
        <v>0</v>
      </c>
      <c r="E106" s="64">
        <f t="shared" si="22"/>
        <v>0</v>
      </c>
      <c r="F106" s="43">
        <v>0</v>
      </c>
      <c r="G106" s="48">
        <v>2.9160000000000004</v>
      </c>
      <c r="H106" s="50">
        <f t="shared" si="19"/>
        <v>2.0412000000000003</v>
      </c>
      <c r="I106" s="52">
        <f t="shared" si="20"/>
        <v>1.4580000000000002</v>
      </c>
      <c r="J106" s="54">
        <f t="shared" si="21"/>
        <v>1.04976</v>
      </c>
      <c r="K106" s="56">
        <f t="shared" si="23"/>
        <v>0.87480000000000013</v>
      </c>
      <c r="L106" s="58">
        <f t="shared" si="24"/>
        <v>0.58320000000000005</v>
      </c>
      <c r="M106" s="139"/>
      <c r="N106" s="61">
        <f t="shared" si="25"/>
        <v>0.58320000000000005</v>
      </c>
      <c r="O106" s="63">
        <f t="shared" si="26"/>
        <v>0.52488000000000001</v>
      </c>
    </row>
    <row r="107" spans="1:15" s="1" customFormat="1" ht="18" customHeight="1" x14ac:dyDescent="0.2">
      <c r="A107" s="13"/>
      <c r="B107" s="114" t="s">
        <v>56</v>
      </c>
      <c r="C107" s="120" t="s">
        <v>24</v>
      </c>
      <c r="D107" s="38">
        <v>757</v>
      </c>
      <c r="E107" s="64">
        <f t="shared" si="22"/>
        <v>0</v>
      </c>
      <c r="F107" s="43">
        <v>757</v>
      </c>
      <c r="G107" s="48">
        <v>8.64</v>
      </c>
      <c r="H107" s="50">
        <f t="shared" si="19"/>
        <v>6.048</v>
      </c>
      <c r="I107" s="52">
        <f t="shared" si="20"/>
        <v>4.32</v>
      </c>
      <c r="J107" s="54">
        <f t="shared" si="21"/>
        <v>3.1104000000000003</v>
      </c>
      <c r="K107" s="56">
        <f t="shared" si="23"/>
        <v>2.5920000000000001</v>
      </c>
      <c r="L107" s="58">
        <f t="shared" si="24"/>
        <v>1.7280000000000002</v>
      </c>
      <c r="M107" s="139"/>
      <c r="N107" s="61">
        <f t="shared" si="25"/>
        <v>1.7280000000000002</v>
      </c>
      <c r="O107" s="63">
        <f t="shared" si="26"/>
        <v>1.5552000000000001</v>
      </c>
    </row>
    <row r="108" spans="1:15" s="6" customFormat="1" ht="15.95" customHeight="1" x14ac:dyDescent="0.2">
      <c r="A108" s="13"/>
      <c r="B108" s="114" t="s">
        <v>17</v>
      </c>
      <c r="C108" s="120" t="s">
        <v>74</v>
      </c>
      <c r="D108" s="38">
        <v>1126</v>
      </c>
      <c r="E108" s="65">
        <f t="shared" si="22"/>
        <v>0</v>
      </c>
      <c r="F108" s="43">
        <v>1126</v>
      </c>
      <c r="G108" s="48">
        <v>10.8</v>
      </c>
      <c r="H108" s="50">
        <f t="shared" si="19"/>
        <v>7.56</v>
      </c>
      <c r="I108" s="52">
        <f t="shared" si="20"/>
        <v>5.4</v>
      </c>
      <c r="J108" s="54">
        <f t="shared" si="21"/>
        <v>3.8879999999999999</v>
      </c>
      <c r="K108" s="56">
        <f t="shared" si="23"/>
        <v>3.24</v>
      </c>
      <c r="L108" s="58">
        <f t="shared" si="24"/>
        <v>2.16</v>
      </c>
      <c r="M108" s="139"/>
      <c r="N108" s="61">
        <f t="shared" si="25"/>
        <v>2.16</v>
      </c>
      <c r="O108" s="63">
        <f t="shared" si="26"/>
        <v>1.9440000000000002</v>
      </c>
    </row>
    <row r="109" spans="1:15" ht="17.100000000000001" customHeight="1" x14ac:dyDescent="0.2">
      <c r="A109" s="111" t="s">
        <v>30</v>
      </c>
      <c r="B109" s="33" t="s">
        <v>23</v>
      </c>
      <c r="C109" s="32" t="s">
        <v>27</v>
      </c>
      <c r="D109" s="37"/>
      <c r="E109" s="64">
        <f t="shared" si="22"/>
        <v>0</v>
      </c>
      <c r="F109" s="42"/>
      <c r="G109" s="47">
        <v>5.6160000000000005</v>
      </c>
      <c r="H109" s="49">
        <f t="shared" ref="H109:H140" si="27">G109*0.7</f>
        <v>3.9312</v>
      </c>
      <c r="I109" s="51">
        <f t="shared" ref="I109:I140" si="28">G109*0.5</f>
        <v>2.8080000000000003</v>
      </c>
      <c r="J109" s="53">
        <f t="shared" ref="J109:J140" si="29">G109*0.36</f>
        <v>2.02176</v>
      </c>
      <c r="K109" s="55">
        <f t="shared" si="23"/>
        <v>1.6848000000000001</v>
      </c>
      <c r="L109" s="57">
        <f t="shared" si="24"/>
        <v>1.1232000000000002</v>
      </c>
      <c r="M109" s="139"/>
      <c r="N109" s="60">
        <f t="shared" ref="N109:N140" si="30">L109</f>
        <v>1.1232000000000002</v>
      </c>
      <c r="O109" s="62">
        <f t="shared" si="26"/>
        <v>1.0108800000000002</v>
      </c>
    </row>
    <row r="110" spans="1:15" ht="17.100000000000001" hidden="1" customHeight="1" x14ac:dyDescent="0.2">
      <c r="A110" s="13"/>
      <c r="B110" s="10" t="s">
        <v>6</v>
      </c>
      <c r="C110" s="8" t="s">
        <v>8</v>
      </c>
      <c r="D110" s="36"/>
      <c r="E110" s="64">
        <f t="shared" si="22"/>
        <v>0</v>
      </c>
      <c r="F110" s="41"/>
      <c r="G110" s="48">
        <v>2.5920000000000001</v>
      </c>
      <c r="H110" s="50">
        <f t="shared" si="27"/>
        <v>1.8144</v>
      </c>
      <c r="I110" s="52">
        <f t="shared" si="28"/>
        <v>1.296</v>
      </c>
      <c r="J110" s="54">
        <f t="shared" si="29"/>
        <v>0.93311999999999995</v>
      </c>
      <c r="K110" s="56">
        <f t="shared" si="23"/>
        <v>0.77759999999999996</v>
      </c>
      <c r="L110" s="58">
        <f t="shared" si="24"/>
        <v>0.51840000000000008</v>
      </c>
      <c r="M110" s="139"/>
      <c r="N110" s="61">
        <f t="shared" si="30"/>
        <v>0.51840000000000008</v>
      </c>
      <c r="O110" s="63">
        <f t="shared" si="26"/>
        <v>0.46656000000000009</v>
      </c>
    </row>
    <row r="111" spans="1:15" ht="17.100000000000001" hidden="1" customHeight="1" x14ac:dyDescent="0.2">
      <c r="A111" s="13"/>
      <c r="B111" s="10" t="s">
        <v>6</v>
      </c>
      <c r="C111" s="8" t="s">
        <v>10</v>
      </c>
      <c r="D111" s="36">
        <v>0</v>
      </c>
      <c r="E111" s="64">
        <f t="shared" si="22"/>
        <v>0</v>
      </c>
      <c r="F111" s="41">
        <v>0</v>
      </c>
      <c r="G111" s="48">
        <v>3.3480000000000003</v>
      </c>
      <c r="H111" s="50">
        <f t="shared" si="27"/>
        <v>2.3435999999999999</v>
      </c>
      <c r="I111" s="52">
        <f t="shared" si="28"/>
        <v>1.6740000000000002</v>
      </c>
      <c r="J111" s="54">
        <f t="shared" si="29"/>
        <v>1.2052800000000001</v>
      </c>
      <c r="K111" s="56">
        <f t="shared" si="23"/>
        <v>1.0044</v>
      </c>
      <c r="L111" s="58">
        <f t="shared" si="24"/>
        <v>0.66960000000000008</v>
      </c>
      <c r="M111" s="139"/>
      <c r="N111" s="61">
        <f t="shared" si="30"/>
        <v>0.66960000000000008</v>
      </c>
      <c r="O111" s="63">
        <f t="shared" si="26"/>
        <v>0.60264000000000006</v>
      </c>
    </row>
    <row r="112" spans="1:15" s="2" customFormat="1" ht="17.100000000000001" hidden="1" customHeight="1" thickBot="1" x14ac:dyDescent="0.25">
      <c r="A112" s="13"/>
      <c r="B112" s="10" t="s">
        <v>9</v>
      </c>
      <c r="C112" s="8" t="s">
        <v>11</v>
      </c>
      <c r="D112" s="36">
        <v>0</v>
      </c>
      <c r="E112" s="65">
        <f t="shared" si="22"/>
        <v>0</v>
      </c>
      <c r="F112" s="41">
        <v>0</v>
      </c>
      <c r="G112" s="48">
        <v>4.5360000000000005</v>
      </c>
      <c r="H112" s="50">
        <f t="shared" si="27"/>
        <v>3.1752000000000002</v>
      </c>
      <c r="I112" s="52">
        <f t="shared" si="28"/>
        <v>2.2680000000000002</v>
      </c>
      <c r="J112" s="54">
        <f t="shared" si="29"/>
        <v>1.6329600000000002</v>
      </c>
      <c r="K112" s="56">
        <f t="shared" si="23"/>
        <v>1.3608</v>
      </c>
      <c r="L112" s="58">
        <f t="shared" si="24"/>
        <v>0.90720000000000012</v>
      </c>
      <c r="M112" s="139"/>
      <c r="N112" s="61">
        <f t="shared" si="30"/>
        <v>0.90720000000000012</v>
      </c>
      <c r="O112" s="63">
        <f t="shared" si="26"/>
        <v>0.81648000000000009</v>
      </c>
    </row>
    <row r="113" spans="1:15" ht="17.100000000000001" customHeight="1" x14ac:dyDescent="0.2">
      <c r="A113" s="127" t="s">
        <v>58</v>
      </c>
      <c r="B113" s="116" t="s">
        <v>56</v>
      </c>
      <c r="C113" s="117" t="s">
        <v>8</v>
      </c>
      <c r="D113" s="37">
        <v>625</v>
      </c>
      <c r="E113" s="65">
        <f t="shared" si="22"/>
        <v>0</v>
      </c>
      <c r="F113" s="42">
        <v>625</v>
      </c>
      <c r="G113" s="47">
        <v>6</v>
      </c>
      <c r="H113" s="49">
        <f t="shared" si="27"/>
        <v>4.1999999999999993</v>
      </c>
      <c r="I113" s="51">
        <f t="shared" si="28"/>
        <v>3</v>
      </c>
      <c r="J113" s="53">
        <f t="shared" si="29"/>
        <v>2.16</v>
      </c>
      <c r="K113" s="55">
        <f t="shared" ref="K113:K144" si="31">G113*0.3</f>
        <v>1.7999999999999998</v>
      </c>
      <c r="L113" s="57">
        <f t="shared" ref="L113:L144" si="32">G113*0.2</f>
        <v>1.2000000000000002</v>
      </c>
      <c r="M113" s="139"/>
      <c r="N113" s="60">
        <f t="shared" si="30"/>
        <v>1.2000000000000002</v>
      </c>
      <c r="O113" s="62">
        <f t="shared" si="26"/>
        <v>1.0800000000000003</v>
      </c>
    </row>
    <row r="114" spans="1:15" ht="17.100000000000001" customHeight="1" x14ac:dyDescent="0.2">
      <c r="A114" s="127" t="s">
        <v>31</v>
      </c>
      <c r="B114" s="116" t="s">
        <v>6</v>
      </c>
      <c r="C114" s="117" t="s">
        <v>8</v>
      </c>
      <c r="D114" s="37">
        <v>251</v>
      </c>
      <c r="E114" s="64">
        <f t="shared" si="22"/>
        <v>0</v>
      </c>
      <c r="F114" s="42">
        <v>251</v>
      </c>
      <c r="G114" s="47">
        <v>4.8600000000000003</v>
      </c>
      <c r="H114" s="49">
        <f t="shared" si="27"/>
        <v>3.4020000000000001</v>
      </c>
      <c r="I114" s="51">
        <f t="shared" si="28"/>
        <v>2.4300000000000002</v>
      </c>
      <c r="J114" s="53">
        <f t="shared" si="29"/>
        <v>1.7496</v>
      </c>
      <c r="K114" s="55">
        <f t="shared" si="31"/>
        <v>1.458</v>
      </c>
      <c r="L114" s="57">
        <f t="shared" si="32"/>
        <v>0.97200000000000009</v>
      </c>
      <c r="M114" s="139"/>
      <c r="N114" s="60">
        <f t="shared" si="30"/>
        <v>0.97200000000000009</v>
      </c>
      <c r="O114" s="62">
        <f t="shared" si="26"/>
        <v>0.87480000000000013</v>
      </c>
    </row>
    <row r="115" spans="1:15" ht="17.100000000000001" customHeight="1" x14ac:dyDescent="0.2">
      <c r="A115" s="13"/>
      <c r="B115" s="114" t="s">
        <v>56</v>
      </c>
      <c r="C115" s="115" t="s">
        <v>24</v>
      </c>
      <c r="D115" s="36">
        <v>4615</v>
      </c>
      <c r="E115" s="65">
        <f t="shared" si="22"/>
        <v>0</v>
      </c>
      <c r="F115" s="41">
        <v>4615</v>
      </c>
      <c r="G115" s="48">
        <v>9</v>
      </c>
      <c r="H115" s="50">
        <f t="shared" si="27"/>
        <v>6.3</v>
      </c>
      <c r="I115" s="52">
        <f t="shared" si="28"/>
        <v>4.5</v>
      </c>
      <c r="J115" s="54">
        <f t="shared" si="29"/>
        <v>3.2399999999999998</v>
      </c>
      <c r="K115" s="56">
        <f t="shared" si="31"/>
        <v>2.6999999999999997</v>
      </c>
      <c r="L115" s="58">
        <f t="shared" si="32"/>
        <v>1.8</v>
      </c>
      <c r="M115" s="139"/>
      <c r="N115" s="61">
        <f t="shared" si="30"/>
        <v>1.8</v>
      </c>
      <c r="O115" s="63">
        <f t="shared" si="26"/>
        <v>1.62</v>
      </c>
    </row>
    <row r="116" spans="1:15" ht="17.100000000000001" customHeight="1" x14ac:dyDescent="0.2">
      <c r="A116" s="127" t="s">
        <v>32</v>
      </c>
      <c r="B116" s="30" t="s">
        <v>6</v>
      </c>
      <c r="C116" s="32" t="s">
        <v>8</v>
      </c>
      <c r="D116" s="37">
        <v>0</v>
      </c>
      <c r="E116" s="64">
        <f t="shared" si="22"/>
        <v>0</v>
      </c>
      <c r="F116" s="42">
        <v>0</v>
      </c>
      <c r="G116" s="47">
        <v>5.8320000000000007</v>
      </c>
      <c r="H116" s="49">
        <f t="shared" si="27"/>
        <v>4.0824000000000007</v>
      </c>
      <c r="I116" s="51">
        <f t="shared" si="28"/>
        <v>2.9160000000000004</v>
      </c>
      <c r="J116" s="53">
        <f t="shared" si="29"/>
        <v>2.0995200000000001</v>
      </c>
      <c r="K116" s="55">
        <f t="shared" si="31"/>
        <v>1.7496000000000003</v>
      </c>
      <c r="L116" s="57">
        <f t="shared" si="32"/>
        <v>1.1664000000000001</v>
      </c>
      <c r="M116" s="139"/>
      <c r="N116" s="60">
        <f t="shared" si="30"/>
        <v>1.1664000000000001</v>
      </c>
      <c r="O116" s="62">
        <f t="shared" si="26"/>
        <v>1.04976</v>
      </c>
    </row>
    <row r="117" spans="1:15" ht="17.100000000000001" customHeight="1" x14ac:dyDescent="0.2">
      <c r="A117" s="13"/>
      <c r="B117" s="114" t="s">
        <v>6</v>
      </c>
      <c r="C117" s="115" t="s">
        <v>10</v>
      </c>
      <c r="D117" s="36">
        <v>6134</v>
      </c>
      <c r="E117" s="64">
        <f t="shared" si="22"/>
        <v>0</v>
      </c>
      <c r="F117" s="41">
        <v>6134</v>
      </c>
      <c r="G117" s="48">
        <v>4.8600000000000003</v>
      </c>
      <c r="H117" s="50">
        <f t="shared" si="27"/>
        <v>3.4020000000000001</v>
      </c>
      <c r="I117" s="52">
        <f t="shared" si="28"/>
        <v>2.4300000000000002</v>
      </c>
      <c r="J117" s="54">
        <f t="shared" si="29"/>
        <v>1.7496</v>
      </c>
      <c r="K117" s="56">
        <f t="shared" si="31"/>
        <v>1.458</v>
      </c>
      <c r="L117" s="58">
        <f t="shared" si="32"/>
        <v>0.97200000000000009</v>
      </c>
      <c r="M117" s="139"/>
      <c r="N117" s="61">
        <f t="shared" si="30"/>
        <v>0.97200000000000009</v>
      </c>
      <c r="O117" s="63">
        <f t="shared" si="26"/>
        <v>0.87480000000000013</v>
      </c>
    </row>
    <row r="118" spans="1:15" s="3" customFormat="1" ht="17.100000000000001" hidden="1" customHeight="1" x14ac:dyDescent="0.2">
      <c r="A118" s="13"/>
      <c r="B118" s="7" t="s">
        <v>9</v>
      </c>
      <c r="C118" s="22" t="s">
        <v>55</v>
      </c>
      <c r="D118" s="39">
        <v>0</v>
      </c>
      <c r="E118" s="64">
        <f t="shared" si="22"/>
        <v>0</v>
      </c>
      <c r="F118" s="44">
        <v>0</v>
      </c>
      <c r="G118" s="48">
        <v>12.42</v>
      </c>
      <c r="H118" s="50">
        <f t="shared" si="27"/>
        <v>8.6939999999999991</v>
      </c>
      <c r="I118" s="52">
        <f t="shared" si="28"/>
        <v>6.21</v>
      </c>
      <c r="J118" s="54">
        <f t="shared" si="29"/>
        <v>4.4711999999999996</v>
      </c>
      <c r="K118" s="56">
        <f t="shared" si="31"/>
        <v>3.726</v>
      </c>
      <c r="L118" s="58">
        <f t="shared" si="32"/>
        <v>2.484</v>
      </c>
      <c r="M118" s="139"/>
      <c r="N118" s="61">
        <f t="shared" si="30"/>
        <v>2.484</v>
      </c>
      <c r="O118" s="63">
        <f t="shared" si="26"/>
        <v>2.2356000000000003</v>
      </c>
    </row>
    <row r="119" spans="1:15" s="2" customFormat="1" ht="17.100000000000001" hidden="1" customHeight="1" thickBot="1" x14ac:dyDescent="0.25">
      <c r="A119" s="13"/>
      <c r="B119" s="7" t="s">
        <v>56</v>
      </c>
      <c r="C119" s="22" t="s">
        <v>8</v>
      </c>
      <c r="D119" s="39">
        <v>0</v>
      </c>
      <c r="E119" s="64">
        <f t="shared" si="22"/>
        <v>0</v>
      </c>
      <c r="F119" s="44">
        <v>0</v>
      </c>
      <c r="G119" s="48">
        <v>3.9685140000000003</v>
      </c>
      <c r="H119" s="50">
        <f t="shared" si="27"/>
        <v>2.7779598000000001</v>
      </c>
      <c r="I119" s="52">
        <f t="shared" si="28"/>
        <v>1.9842570000000002</v>
      </c>
      <c r="J119" s="54">
        <f t="shared" si="29"/>
        <v>1.4286650400000001</v>
      </c>
      <c r="K119" s="56">
        <f t="shared" si="31"/>
        <v>1.1905542</v>
      </c>
      <c r="L119" s="58">
        <f t="shared" si="32"/>
        <v>0.79370280000000015</v>
      </c>
      <c r="M119" s="139"/>
      <c r="N119" s="61">
        <f t="shared" si="30"/>
        <v>0.79370280000000015</v>
      </c>
      <c r="O119" s="63">
        <f t="shared" si="26"/>
        <v>0.71433252000000014</v>
      </c>
    </row>
    <row r="120" spans="1:15" s="3" customFormat="1" ht="17.100000000000001" customHeight="1" x14ac:dyDescent="0.2">
      <c r="A120" s="13"/>
      <c r="B120" s="114" t="s">
        <v>17</v>
      </c>
      <c r="C120" s="121" t="s">
        <v>24</v>
      </c>
      <c r="D120" s="39">
        <v>3878</v>
      </c>
      <c r="E120" s="64">
        <f t="shared" si="22"/>
        <v>0</v>
      </c>
      <c r="F120" s="44">
        <v>3878</v>
      </c>
      <c r="G120" s="48">
        <v>9.7200000000000006</v>
      </c>
      <c r="H120" s="50">
        <f t="shared" si="27"/>
        <v>6.8040000000000003</v>
      </c>
      <c r="I120" s="52">
        <f t="shared" si="28"/>
        <v>4.8600000000000003</v>
      </c>
      <c r="J120" s="54">
        <f t="shared" si="29"/>
        <v>3.4992000000000001</v>
      </c>
      <c r="K120" s="56">
        <f t="shared" si="31"/>
        <v>2.9159999999999999</v>
      </c>
      <c r="L120" s="58">
        <f t="shared" si="32"/>
        <v>1.9440000000000002</v>
      </c>
      <c r="M120" s="139"/>
      <c r="N120" s="61">
        <f t="shared" si="30"/>
        <v>1.9440000000000002</v>
      </c>
      <c r="O120" s="63">
        <f t="shared" si="26"/>
        <v>1.7496000000000003</v>
      </c>
    </row>
    <row r="121" spans="1:15" ht="17.100000000000001" customHeight="1" x14ac:dyDescent="0.2">
      <c r="A121" s="13"/>
      <c r="B121" s="114" t="s">
        <v>66</v>
      </c>
      <c r="C121" s="121" t="s">
        <v>74</v>
      </c>
      <c r="D121" s="39">
        <v>1482</v>
      </c>
      <c r="E121" s="65">
        <f t="shared" si="22"/>
        <v>0</v>
      </c>
      <c r="F121" s="44">
        <v>1482</v>
      </c>
      <c r="G121" s="48">
        <v>12.42</v>
      </c>
      <c r="H121" s="50">
        <f t="shared" si="27"/>
        <v>8.6939999999999991</v>
      </c>
      <c r="I121" s="52">
        <f t="shared" si="28"/>
        <v>6.21</v>
      </c>
      <c r="J121" s="54">
        <f t="shared" si="29"/>
        <v>4.4711999999999996</v>
      </c>
      <c r="K121" s="56">
        <f t="shared" si="31"/>
        <v>3.726</v>
      </c>
      <c r="L121" s="58">
        <f t="shared" si="32"/>
        <v>2.484</v>
      </c>
      <c r="M121" s="139"/>
      <c r="N121" s="61">
        <f t="shared" si="30"/>
        <v>2.484</v>
      </c>
      <c r="O121" s="63">
        <f t="shared" si="26"/>
        <v>2.2356000000000003</v>
      </c>
    </row>
    <row r="122" spans="1:15" ht="17.100000000000001" customHeight="1" x14ac:dyDescent="0.2">
      <c r="A122" s="127" t="s">
        <v>33</v>
      </c>
      <c r="B122" s="33" t="s">
        <v>23</v>
      </c>
      <c r="C122" s="32" t="s">
        <v>8</v>
      </c>
      <c r="D122" s="37"/>
      <c r="E122" s="64">
        <f t="shared" si="22"/>
        <v>0</v>
      </c>
      <c r="F122" s="42"/>
      <c r="G122" s="47">
        <v>4.266</v>
      </c>
      <c r="H122" s="49">
        <f t="shared" si="27"/>
        <v>2.9861999999999997</v>
      </c>
      <c r="I122" s="51">
        <f t="shared" si="28"/>
        <v>2.133</v>
      </c>
      <c r="J122" s="53">
        <f t="shared" si="29"/>
        <v>1.53576</v>
      </c>
      <c r="K122" s="55">
        <f t="shared" si="31"/>
        <v>1.2798</v>
      </c>
      <c r="L122" s="57">
        <f t="shared" si="32"/>
        <v>0.85320000000000007</v>
      </c>
      <c r="M122" s="139"/>
      <c r="N122" s="60">
        <f t="shared" si="30"/>
        <v>0.85320000000000007</v>
      </c>
      <c r="O122" s="62">
        <f t="shared" si="26"/>
        <v>0.76788000000000012</v>
      </c>
    </row>
    <row r="123" spans="1:15" s="3" customFormat="1" ht="17.100000000000001" customHeight="1" x14ac:dyDescent="0.2">
      <c r="A123" s="13"/>
      <c r="B123" s="114" t="s">
        <v>6</v>
      </c>
      <c r="C123" s="122" t="s">
        <v>24</v>
      </c>
      <c r="D123" s="36">
        <v>1613</v>
      </c>
      <c r="E123" s="65">
        <f t="shared" si="22"/>
        <v>0</v>
      </c>
      <c r="F123" s="41">
        <v>1613</v>
      </c>
      <c r="G123" s="48">
        <v>5.7456000000000005</v>
      </c>
      <c r="H123" s="50">
        <f t="shared" si="27"/>
        <v>4.0219199999999997</v>
      </c>
      <c r="I123" s="52">
        <f t="shared" si="28"/>
        <v>2.8728000000000002</v>
      </c>
      <c r="J123" s="54">
        <f t="shared" si="29"/>
        <v>2.068416</v>
      </c>
      <c r="K123" s="56">
        <f t="shared" si="31"/>
        <v>1.7236800000000001</v>
      </c>
      <c r="L123" s="58">
        <f t="shared" si="32"/>
        <v>1.1491200000000001</v>
      </c>
      <c r="M123" s="139"/>
      <c r="N123" s="61">
        <f t="shared" si="30"/>
        <v>1.1491200000000001</v>
      </c>
      <c r="O123" s="63">
        <f t="shared" si="26"/>
        <v>1.0342080000000002</v>
      </c>
    </row>
    <row r="124" spans="1:15" ht="17.100000000000001" customHeight="1" x14ac:dyDescent="0.2">
      <c r="A124" s="127" t="s">
        <v>34</v>
      </c>
      <c r="B124" s="118" t="s">
        <v>6</v>
      </c>
      <c r="C124" s="123" t="s">
        <v>8</v>
      </c>
      <c r="D124" s="37">
        <v>1613</v>
      </c>
      <c r="E124" s="64">
        <f t="shared" si="22"/>
        <v>0</v>
      </c>
      <c r="F124" s="42">
        <v>1613</v>
      </c>
      <c r="G124" s="47">
        <v>3.95</v>
      </c>
      <c r="H124" s="49">
        <f t="shared" si="27"/>
        <v>2.7650000000000001</v>
      </c>
      <c r="I124" s="51">
        <f t="shared" si="28"/>
        <v>1.9750000000000001</v>
      </c>
      <c r="J124" s="53">
        <f t="shared" si="29"/>
        <v>1.4219999999999999</v>
      </c>
      <c r="K124" s="55">
        <f t="shared" si="31"/>
        <v>1.1850000000000001</v>
      </c>
      <c r="L124" s="57">
        <f t="shared" si="32"/>
        <v>0.79</v>
      </c>
      <c r="M124" s="139"/>
      <c r="N124" s="60">
        <f t="shared" si="30"/>
        <v>0.79</v>
      </c>
      <c r="O124" s="62">
        <f t="shared" si="26"/>
        <v>0.71100000000000008</v>
      </c>
    </row>
    <row r="125" spans="1:15" ht="17.100000000000001" hidden="1" customHeight="1" x14ac:dyDescent="0.2">
      <c r="A125" s="13"/>
      <c r="B125" s="7" t="s">
        <v>6</v>
      </c>
      <c r="C125" s="9" t="s">
        <v>57</v>
      </c>
      <c r="D125" s="36">
        <v>0</v>
      </c>
      <c r="E125" s="64">
        <f t="shared" si="22"/>
        <v>0</v>
      </c>
      <c r="F125" s="41">
        <v>0</v>
      </c>
      <c r="G125" s="48">
        <v>4.7520000000000007</v>
      </c>
      <c r="H125" s="50">
        <f t="shared" si="27"/>
        <v>3.3264000000000005</v>
      </c>
      <c r="I125" s="52">
        <f t="shared" si="28"/>
        <v>2.3760000000000003</v>
      </c>
      <c r="J125" s="54">
        <f t="shared" si="29"/>
        <v>1.7107200000000002</v>
      </c>
      <c r="K125" s="56">
        <f t="shared" si="31"/>
        <v>1.4256000000000002</v>
      </c>
      <c r="L125" s="58">
        <f t="shared" si="32"/>
        <v>0.95040000000000013</v>
      </c>
      <c r="M125" s="139"/>
      <c r="N125" s="61">
        <f t="shared" si="30"/>
        <v>0.95040000000000013</v>
      </c>
      <c r="O125" s="63">
        <f t="shared" si="26"/>
        <v>0.85536000000000012</v>
      </c>
    </row>
    <row r="126" spans="1:15" ht="17.100000000000001" hidden="1" customHeight="1" x14ac:dyDescent="0.2">
      <c r="A126" s="13"/>
      <c r="B126" s="7" t="s">
        <v>6</v>
      </c>
      <c r="C126" s="9" t="s">
        <v>25</v>
      </c>
      <c r="D126" s="36">
        <v>0</v>
      </c>
      <c r="E126" s="65">
        <f t="shared" si="22"/>
        <v>0</v>
      </c>
      <c r="F126" s="41">
        <v>0</v>
      </c>
      <c r="G126" s="48">
        <v>5.7240000000000002</v>
      </c>
      <c r="H126" s="50">
        <f t="shared" si="27"/>
        <v>4.0068000000000001</v>
      </c>
      <c r="I126" s="52">
        <f t="shared" si="28"/>
        <v>2.8620000000000001</v>
      </c>
      <c r="J126" s="54">
        <f t="shared" si="29"/>
        <v>2.0606399999999998</v>
      </c>
      <c r="K126" s="56">
        <f t="shared" si="31"/>
        <v>1.7172000000000001</v>
      </c>
      <c r="L126" s="58">
        <f t="shared" si="32"/>
        <v>1.1448</v>
      </c>
      <c r="M126" s="139"/>
      <c r="N126" s="61">
        <f t="shared" si="30"/>
        <v>1.1448</v>
      </c>
      <c r="O126" s="63">
        <f t="shared" ref="O126:O159" si="33">L126*0.9</f>
        <v>1.0303200000000001</v>
      </c>
    </row>
    <row r="127" spans="1:15" ht="17.100000000000001" customHeight="1" x14ac:dyDescent="0.2">
      <c r="A127" s="127" t="s">
        <v>35</v>
      </c>
      <c r="B127" s="118" t="s">
        <v>6</v>
      </c>
      <c r="C127" s="117" t="s">
        <v>8</v>
      </c>
      <c r="D127" s="37">
        <v>4227</v>
      </c>
      <c r="E127" s="64">
        <f t="shared" si="22"/>
        <v>0</v>
      </c>
      <c r="F127" s="42">
        <v>4227</v>
      </c>
      <c r="G127" s="47">
        <v>3.62</v>
      </c>
      <c r="H127" s="49">
        <f t="shared" si="27"/>
        <v>2.5339999999999998</v>
      </c>
      <c r="I127" s="51">
        <f t="shared" si="28"/>
        <v>1.81</v>
      </c>
      <c r="J127" s="53">
        <f t="shared" si="29"/>
        <v>1.3031999999999999</v>
      </c>
      <c r="K127" s="55">
        <f t="shared" si="31"/>
        <v>1.0860000000000001</v>
      </c>
      <c r="L127" s="57">
        <f t="shared" si="32"/>
        <v>0.72400000000000009</v>
      </c>
      <c r="M127" s="139"/>
      <c r="N127" s="60">
        <f t="shared" si="30"/>
        <v>0.72400000000000009</v>
      </c>
      <c r="O127" s="62">
        <f t="shared" si="33"/>
        <v>0.65160000000000007</v>
      </c>
    </row>
    <row r="128" spans="1:15" ht="15" x14ac:dyDescent="0.2">
      <c r="A128" s="13"/>
      <c r="B128" s="114" t="s">
        <v>6</v>
      </c>
      <c r="C128" s="115" t="s">
        <v>10</v>
      </c>
      <c r="D128" s="36">
        <v>761</v>
      </c>
      <c r="E128" s="64">
        <v>0</v>
      </c>
      <c r="F128" s="41">
        <v>761</v>
      </c>
      <c r="G128" s="48">
        <v>4.75</v>
      </c>
      <c r="H128" s="50">
        <f t="shared" si="27"/>
        <v>3.3249999999999997</v>
      </c>
      <c r="I128" s="52">
        <f t="shared" si="28"/>
        <v>2.375</v>
      </c>
      <c r="J128" s="54">
        <f t="shared" si="29"/>
        <v>1.71</v>
      </c>
      <c r="K128" s="56">
        <f t="shared" si="31"/>
        <v>1.425</v>
      </c>
      <c r="L128" s="58">
        <f t="shared" si="32"/>
        <v>0.95000000000000007</v>
      </c>
      <c r="M128" s="139"/>
      <c r="N128" s="61">
        <f t="shared" si="30"/>
        <v>0.95000000000000007</v>
      </c>
      <c r="O128" s="63">
        <f t="shared" si="33"/>
        <v>0.85500000000000009</v>
      </c>
    </row>
    <row r="129" spans="1:15" s="2" customFormat="1" ht="17.100000000000001" hidden="1" customHeight="1" thickBot="1" x14ac:dyDescent="0.25">
      <c r="A129" s="13"/>
      <c r="B129" s="7" t="s">
        <v>9</v>
      </c>
      <c r="C129" s="8" t="s">
        <v>11</v>
      </c>
      <c r="D129" s="36">
        <v>0</v>
      </c>
      <c r="E129" s="64">
        <f t="shared" si="22"/>
        <v>0</v>
      </c>
      <c r="F129" s="41">
        <v>0</v>
      </c>
      <c r="G129" s="48">
        <v>2.4300000000000002</v>
      </c>
      <c r="H129" s="50">
        <f t="shared" si="27"/>
        <v>1.7010000000000001</v>
      </c>
      <c r="I129" s="52">
        <f t="shared" si="28"/>
        <v>1.2150000000000001</v>
      </c>
      <c r="J129" s="54">
        <f t="shared" si="29"/>
        <v>0.87480000000000002</v>
      </c>
      <c r="K129" s="56">
        <f t="shared" si="31"/>
        <v>0.72899999999999998</v>
      </c>
      <c r="L129" s="58">
        <f t="shared" si="32"/>
        <v>0.48600000000000004</v>
      </c>
      <c r="M129" s="139"/>
      <c r="N129" s="61">
        <f t="shared" si="30"/>
        <v>0.48600000000000004</v>
      </c>
      <c r="O129" s="63">
        <f t="shared" si="33"/>
        <v>0.43740000000000007</v>
      </c>
    </row>
    <row r="130" spans="1:15" ht="17.100000000000001" hidden="1" customHeight="1" x14ac:dyDescent="0.2">
      <c r="A130" s="13"/>
      <c r="B130" s="7" t="s">
        <v>9</v>
      </c>
      <c r="C130" s="8" t="s">
        <v>25</v>
      </c>
      <c r="D130" s="36"/>
      <c r="E130" s="64">
        <f t="shared" si="22"/>
        <v>0</v>
      </c>
      <c r="F130" s="41"/>
      <c r="G130" s="48">
        <v>4.32</v>
      </c>
      <c r="H130" s="50">
        <f t="shared" si="27"/>
        <v>3.024</v>
      </c>
      <c r="I130" s="52">
        <f t="shared" si="28"/>
        <v>2.16</v>
      </c>
      <c r="J130" s="54">
        <f t="shared" si="29"/>
        <v>1.5552000000000001</v>
      </c>
      <c r="K130" s="56">
        <f t="shared" si="31"/>
        <v>1.296</v>
      </c>
      <c r="L130" s="58">
        <f t="shared" si="32"/>
        <v>0.8640000000000001</v>
      </c>
      <c r="M130" s="139"/>
      <c r="N130" s="61">
        <f t="shared" si="30"/>
        <v>0.8640000000000001</v>
      </c>
      <c r="O130" s="63">
        <f t="shared" si="33"/>
        <v>0.77760000000000007</v>
      </c>
    </row>
    <row r="131" spans="1:15" ht="17.100000000000001" customHeight="1" x14ac:dyDescent="0.2">
      <c r="A131" s="13"/>
      <c r="B131" s="114" t="s">
        <v>66</v>
      </c>
      <c r="C131" s="115" t="s">
        <v>74</v>
      </c>
      <c r="D131" s="36">
        <v>501</v>
      </c>
      <c r="E131" s="65">
        <f t="shared" si="22"/>
        <v>0</v>
      </c>
      <c r="F131" s="41">
        <v>501</v>
      </c>
      <c r="G131" s="48">
        <v>10</v>
      </c>
      <c r="H131" s="50">
        <f t="shared" si="27"/>
        <v>7</v>
      </c>
      <c r="I131" s="52">
        <f t="shared" si="28"/>
        <v>5</v>
      </c>
      <c r="J131" s="54">
        <f t="shared" si="29"/>
        <v>3.5999999999999996</v>
      </c>
      <c r="K131" s="56">
        <f t="shared" si="31"/>
        <v>3</v>
      </c>
      <c r="L131" s="58">
        <f t="shared" si="32"/>
        <v>2</v>
      </c>
      <c r="M131" s="139"/>
      <c r="N131" s="61">
        <f t="shared" si="30"/>
        <v>2</v>
      </c>
      <c r="O131" s="63">
        <f t="shared" si="33"/>
        <v>1.8</v>
      </c>
    </row>
    <row r="132" spans="1:15" ht="16.5" customHeight="1" x14ac:dyDescent="0.2">
      <c r="A132" s="127" t="s">
        <v>36</v>
      </c>
      <c r="B132" s="33" t="s">
        <v>23</v>
      </c>
      <c r="C132" s="32" t="s">
        <v>8</v>
      </c>
      <c r="D132" s="37">
        <v>0</v>
      </c>
      <c r="E132" s="64">
        <f t="shared" si="22"/>
        <v>0</v>
      </c>
      <c r="F132" s="42">
        <v>0</v>
      </c>
      <c r="G132" s="47">
        <v>2.4300000000000002</v>
      </c>
      <c r="H132" s="49">
        <f t="shared" si="27"/>
        <v>1.7010000000000001</v>
      </c>
      <c r="I132" s="51">
        <f t="shared" si="28"/>
        <v>1.2150000000000001</v>
      </c>
      <c r="J132" s="53">
        <f t="shared" si="29"/>
        <v>0.87480000000000002</v>
      </c>
      <c r="K132" s="55">
        <f t="shared" si="31"/>
        <v>0.72899999999999998</v>
      </c>
      <c r="L132" s="57">
        <f t="shared" si="32"/>
        <v>0.48600000000000004</v>
      </c>
      <c r="M132" s="139"/>
      <c r="N132" s="60">
        <f t="shared" si="30"/>
        <v>0.48600000000000004</v>
      </c>
      <c r="O132" s="62">
        <f t="shared" si="33"/>
        <v>0.43740000000000007</v>
      </c>
    </row>
    <row r="133" spans="1:15" ht="17.100000000000001" customHeight="1" x14ac:dyDescent="0.2">
      <c r="A133" s="13"/>
      <c r="B133" s="114" t="s">
        <v>56</v>
      </c>
      <c r="C133" s="122" t="s">
        <v>24</v>
      </c>
      <c r="D133" s="36">
        <v>80</v>
      </c>
      <c r="E133" s="64">
        <f t="shared" si="22"/>
        <v>0</v>
      </c>
      <c r="F133" s="41">
        <v>80</v>
      </c>
      <c r="G133" s="48">
        <v>8.6</v>
      </c>
      <c r="H133" s="50">
        <f t="shared" si="27"/>
        <v>6.02</v>
      </c>
      <c r="I133" s="52">
        <f t="shared" si="28"/>
        <v>4.3</v>
      </c>
      <c r="J133" s="54">
        <f t="shared" si="29"/>
        <v>3.0959999999999996</v>
      </c>
      <c r="K133" s="56">
        <f t="shared" si="31"/>
        <v>2.5799999999999996</v>
      </c>
      <c r="L133" s="58">
        <f t="shared" si="32"/>
        <v>1.72</v>
      </c>
      <c r="M133" s="139"/>
      <c r="N133" s="61">
        <f t="shared" si="30"/>
        <v>1.72</v>
      </c>
      <c r="O133" s="63">
        <f t="shared" si="33"/>
        <v>1.548</v>
      </c>
    </row>
    <row r="134" spans="1:15" ht="17.100000000000001" hidden="1" customHeight="1" x14ac:dyDescent="0.2">
      <c r="A134" s="28"/>
      <c r="B134" s="7" t="s">
        <v>6</v>
      </c>
      <c r="C134" s="9" t="s">
        <v>55</v>
      </c>
      <c r="D134" s="36">
        <v>0</v>
      </c>
      <c r="E134" s="65">
        <f t="shared" si="22"/>
        <v>0</v>
      </c>
      <c r="F134" s="41">
        <v>0</v>
      </c>
      <c r="G134" s="48">
        <v>5.4</v>
      </c>
      <c r="H134" s="50">
        <f t="shared" si="27"/>
        <v>3.78</v>
      </c>
      <c r="I134" s="52">
        <f t="shared" si="28"/>
        <v>2.7</v>
      </c>
      <c r="J134" s="54">
        <f t="shared" si="29"/>
        <v>1.944</v>
      </c>
      <c r="K134" s="56">
        <f t="shared" si="31"/>
        <v>1.62</v>
      </c>
      <c r="L134" s="58">
        <f t="shared" si="32"/>
        <v>1.08</v>
      </c>
      <c r="M134" s="139"/>
      <c r="N134" s="61">
        <f t="shared" si="30"/>
        <v>1.08</v>
      </c>
      <c r="O134" s="63">
        <f t="shared" si="33"/>
        <v>0.97200000000000009</v>
      </c>
    </row>
    <row r="135" spans="1:15" ht="17.100000000000001" customHeight="1" x14ac:dyDescent="0.2">
      <c r="A135" s="127" t="s">
        <v>37</v>
      </c>
      <c r="B135" s="116" t="s">
        <v>6</v>
      </c>
      <c r="C135" s="117" t="s">
        <v>8</v>
      </c>
      <c r="D135" s="37">
        <v>1814</v>
      </c>
      <c r="E135" s="64">
        <f t="shared" si="22"/>
        <v>0</v>
      </c>
      <c r="F135" s="42">
        <v>1814</v>
      </c>
      <c r="G135" s="47">
        <v>2.4300000000000002</v>
      </c>
      <c r="H135" s="49">
        <f t="shared" si="27"/>
        <v>1.7010000000000001</v>
      </c>
      <c r="I135" s="51">
        <f t="shared" si="28"/>
        <v>1.2150000000000001</v>
      </c>
      <c r="J135" s="53">
        <f t="shared" si="29"/>
        <v>0.87480000000000002</v>
      </c>
      <c r="K135" s="55">
        <f t="shared" si="31"/>
        <v>0.72899999999999998</v>
      </c>
      <c r="L135" s="57">
        <f t="shared" si="32"/>
        <v>0.48600000000000004</v>
      </c>
      <c r="M135" s="139"/>
      <c r="N135" s="60">
        <f t="shared" si="30"/>
        <v>0.48600000000000004</v>
      </c>
      <c r="O135" s="62">
        <f t="shared" si="33"/>
        <v>0.43740000000000007</v>
      </c>
    </row>
    <row r="136" spans="1:15" ht="17.100000000000001" customHeight="1" x14ac:dyDescent="0.2">
      <c r="A136" s="13"/>
      <c r="B136" s="114" t="s">
        <v>6</v>
      </c>
      <c r="C136" s="122" t="s">
        <v>24</v>
      </c>
      <c r="D136" s="36">
        <v>2456</v>
      </c>
      <c r="E136" s="64">
        <f t="shared" si="22"/>
        <v>0</v>
      </c>
      <c r="F136" s="41">
        <v>2456</v>
      </c>
      <c r="G136" s="48">
        <v>5</v>
      </c>
      <c r="H136" s="50">
        <f t="shared" si="27"/>
        <v>3.5</v>
      </c>
      <c r="I136" s="52">
        <f t="shared" si="28"/>
        <v>2.5</v>
      </c>
      <c r="J136" s="54">
        <f t="shared" si="29"/>
        <v>1.7999999999999998</v>
      </c>
      <c r="K136" s="56">
        <f t="shared" si="31"/>
        <v>1.5</v>
      </c>
      <c r="L136" s="58">
        <f t="shared" si="32"/>
        <v>1</v>
      </c>
      <c r="M136" s="139"/>
      <c r="N136" s="61">
        <f t="shared" si="30"/>
        <v>1</v>
      </c>
      <c r="O136" s="63">
        <f t="shared" si="33"/>
        <v>0.9</v>
      </c>
    </row>
    <row r="137" spans="1:15" ht="17.100000000000001" hidden="1" customHeight="1" x14ac:dyDescent="0.2">
      <c r="A137" s="13"/>
      <c r="B137" s="7" t="s">
        <v>6</v>
      </c>
      <c r="C137" s="9" t="s">
        <v>11</v>
      </c>
      <c r="D137" s="36"/>
      <c r="E137" s="64">
        <f t="shared" si="22"/>
        <v>0</v>
      </c>
      <c r="F137" s="41"/>
      <c r="G137" s="48">
        <v>3.1319999999999997</v>
      </c>
      <c r="H137" s="50">
        <f t="shared" si="27"/>
        <v>2.1923999999999997</v>
      </c>
      <c r="I137" s="52">
        <f t="shared" si="28"/>
        <v>1.5659999999999998</v>
      </c>
      <c r="J137" s="54">
        <f t="shared" si="29"/>
        <v>1.1275199999999999</v>
      </c>
      <c r="K137" s="56">
        <f t="shared" si="31"/>
        <v>0.93959999999999988</v>
      </c>
      <c r="L137" s="58">
        <f t="shared" si="32"/>
        <v>0.62639999999999996</v>
      </c>
      <c r="M137" s="139"/>
      <c r="N137" s="61">
        <f t="shared" si="30"/>
        <v>0.62639999999999996</v>
      </c>
      <c r="O137" s="63">
        <f t="shared" si="33"/>
        <v>0.56375999999999993</v>
      </c>
    </row>
    <row r="138" spans="1:15" ht="17.100000000000001" customHeight="1" x14ac:dyDescent="0.2">
      <c r="A138" s="13"/>
      <c r="B138" s="114" t="s">
        <v>66</v>
      </c>
      <c r="C138" s="122" t="s">
        <v>74</v>
      </c>
      <c r="D138" s="36">
        <v>420</v>
      </c>
      <c r="E138" s="65">
        <f t="shared" si="22"/>
        <v>0</v>
      </c>
      <c r="F138" s="41">
        <v>420</v>
      </c>
      <c r="G138" s="48">
        <v>10</v>
      </c>
      <c r="H138" s="50">
        <f t="shared" si="27"/>
        <v>7</v>
      </c>
      <c r="I138" s="52">
        <f t="shared" si="28"/>
        <v>5</v>
      </c>
      <c r="J138" s="54">
        <f t="shared" si="29"/>
        <v>3.5999999999999996</v>
      </c>
      <c r="K138" s="56">
        <f t="shared" si="31"/>
        <v>3</v>
      </c>
      <c r="L138" s="58">
        <f t="shared" si="32"/>
        <v>2</v>
      </c>
      <c r="M138" s="139"/>
      <c r="N138" s="61">
        <f t="shared" si="30"/>
        <v>2</v>
      </c>
      <c r="O138" s="63">
        <f t="shared" si="33"/>
        <v>1.8</v>
      </c>
    </row>
    <row r="139" spans="1:15" ht="17.100000000000001" customHeight="1" x14ac:dyDescent="0.2">
      <c r="A139" s="127" t="s">
        <v>38</v>
      </c>
      <c r="B139" s="33" t="s">
        <v>23</v>
      </c>
      <c r="C139" s="32" t="s">
        <v>8</v>
      </c>
      <c r="D139" s="37">
        <v>0</v>
      </c>
      <c r="E139" s="64">
        <f t="shared" si="22"/>
        <v>0</v>
      </c>
      <c r="F139" s="42">
        <v>0</v>
      </c>
      <c r="G139" s="47">
        <v>4.05</v>
      </c>
      <c r="H139" s="49">
        <f t="shared" si="27"/>
        <v>2.8349999999999995</v>
      </c>
      <c r="I139" s="51">
        <f t="shared" si="28"/>
        <v>2.0249999999999999</v>
      </c>
      <c r="J139" s="53">
        <f t="shared" si="29"/>
        <v>1.458</v>
      </c>
      <c r="K139" s="55">
        <f t="shared" si="31"/>
        <v>1.2149999999999999</v>
      </c>
      <c r="L139" s="57">
        <f t="shared" si="32"/>
        <v>0.81</v>
      </c>
      <c r="M139" s="139"/>
      <c r="N139" s="60">
        <f t="shared" si="30"/>
        <v>0.81</v>
      </c>
      <c r="O139" s="62">
        <f t="shared" si="33"/>
        <v>0.72900000000000009</v>
      </c>
    </row>
    <row r="140" spans="1:15" ht="17.100000000000001" hidden="1" customHeight="1" x14ac:dyDescent="0.2">
      <c r="A140" s="21"/>
      <c r="B140" s="10" t="s">
        <v>6</v>
      </c>
      <c r="C140" s="8" t="s">
        <v>10</v>
      </c>
      <c r="D140" s="36"/>
      <c r="E140" s="64">
        <f t="shared" si="22"/>
        <v>0</v>
      </c>
      <c r="F140" s="41"/>
      <c r="G140" s="48">
        <v>6.2639999999999993</v>
      </c>
      <c r="H140" s="50">
        <f t="shared" si="27"/>
        <v>4.3847999999999994</v>
      </c>
      <c r="I140" s="52">
        <f t="shared" si="28"/>
        <v>3.1319999999999997</v>
      </c>
      <c r="J140" s="54">
        <f t="shared" si="29"/>
        <v>2.2550399999999997</v>
      </c>
      <c r="K140" s="56">
        <f t="shared" si="31"/>
        <v>1.8791999999999998</v>
      </c>
      <c r="L140" s="58">
        <f t="shared" si="32"/>
        <v>1.2527999999999999</v>
      </c>
      <c r="M140" s="139"/>
      <c r="N140" s="61">
        <f t="shared" si="30"/>
        <v>1.2527999999999999</v>
      </c>
      <c r="O140" s="63">
        <f t="shared" si="33"/>
        <v>1.1275199999999999</v>
      </c>
    </row>
    <row r="141" spans="1:15" ht="16.5" hidden="1" customHeight="1" x14ac:dyDescent="0.2">
      <c r="A141" s="13"/>
      <c r="B141" s="10" t="s">
        <v>9</v>
      </c>
      <c r="C141" s="8" t="s">
        <v>11</v>
      </c>
      <c r="D141" s="36"/>
      <c r="E141" s="64">
        <f>F143-D143</f>
        <v>0</v>
      </c>
      <c r="F141" s="41"/>
      <c r="G141" s="48">
        <v>7.9370280000000006</v>
      </c>
      <c r="H141" s="50">
        <f t="shared" ref="H141:H173" si="34">G141*0.7</f>
        <v>5.5559196000000002</v>
      </c>
      <c r="I141" s="52">
        <f t="shared" ref="I141:I173" si="35">G141*0.5</f>
        <v>3.9685140000000003</v>
      </c>
      <c r="J141" s="54">
        <f t="shared" ref="J141:J173" si="36">G141*0.36</f>
        <v>2.8573300800000001</v>
      </c>
      <c r="K141" s="56">
        <f t="shared" si="31"/>
        <v>2.3811084</v>
      </c>
      <c r="L141" s="58">
        <f t="shared" si="32"/>
        <v>1.5874056000000003</v>
      </c>
      <c r="M141" s="139"/>
      <c r="N141" s="61">
        <f t="shared" ref="N141:N162" si="37">L141</f>
        <v>1.5874056000000003</v>
      </c>
      <c r="O141" s="63">
        <f t="shared" si="33"/>
        <v>1.4286650400000003</v>
      </c>
    </row>
    <row r="142" spans="1:15" ht="16.5" hidden="1" customHeight="1" x14ac:dyDescent="0.2">
      <c r="A142" s="13"/>
      <c r="B142" s="7" t="s">
        <v>9</v>
      </c>
      <c r="C142" s="9" t="s">
        <v>25</v>
      </c>
      <c r="D142" s="36"/>
      <c r="E142" s="64">
        <f t="shared" si="22"/>
        <v>0</v>
      </c>
      <c r="F142" s="41"/>
      <c r="G142" s="48">
        <v>3.2939999999999996</v>
      </c>
      <c r="H142" s="50">
        <f t="shared" si="34"/>
        <v>2.3057999999999996</v>
      </c>
      <c r="I142" s="52">
        <f t="shared" si="35"/>
        <v>1.6469999999999998</v>
      </c>
      <c r="J142" s="54">
        <f t="shared" si="36"/>
        <v>1.1858399999999998</v>
      </c>
      <c r="K142" s="56">
        <f t="shared" si="31"/>
        <v>0.98819999999999986</v>
      </c>
      <c r="L142" s="58">
        <f t="shared" si="32"/>
        <v>0.65879999999999994</v>
      </c>
      <c r="M142" s="139"/>
      <c r="N142" s="61">
        <f t="shared" si="37"/>
        <v>0.65879999999999994</v>
      </c>
      <c r="O142" s="63">
        <f t="shared" si="33"/>
        <v>0.59292</v>
      </c>
    </row>
    <row r="143" spans="1:15" ht="16.5" customHeight="1" x14ac:dyDescent="0.2">
      <c r="A143" s="13"/>
      <c r="B143" s="114" t="s">
        <v>56</v>
      </c>
      <c r="C143" s="122" t="s">
        <v>24</v>
      </c>
      <c r="D143" s="36">
        <v>731</v>
      </c>
      <c r="E143" s="64">
        <f t="shared" si="22"/>
        <v>0</v>
      </c>
      <c r="F143" s="41">
        <v>731</v>
      </c>
      <c r="G143" s="48">
        <v>6.26</v>
      </c>
      <c r="H143" s="50">
        <f t="shared" si="34"/>
        <v>4.3819999999999997</v>
      </c>
      <c r="I143" s="52">
        <f t="shared" si="35"/>
        <v>3.13</v>
      </c>
      <c r="J143" s="54">
        <f t="shared" si="36"/>
        <v>2.2536</v>
      </c>
      <c r="K143" s="56">
        <f t="shared" si="31"/>
        <v>1.8779999999999999</v>
      </c>
      <c r="L143" s="58">
        <f t="shared" si="32"/>
        <v>1.252</v>
      </c>
      <c r="M143" s="139"/>
      <c r="N143" s="61">
        <f t="shared" si="37"/>
        <v>1.252</v>
      </c>
      <c r="O143" s="63">
        <f t="shared" si="33"/>
        <v>1.1268</v>
      </c>
    </row>
    <row r="144" spans="1:15" s="2" customFormat="1" ht="16.5" hidden="1" customHeight="1" thickBot="1" x14ac:dyDescent="0.25">
      <c r="A144" s="21"/>
      <c r="B144" s="7" t="s">
        <v>17</v>
      </c>
      <c r="C144" s="8" t="s">
        <v>25</v>
      </c>
      <c r="D144" s="36"/>
      <c r="E144" s="64">
        <f t="shared" ref="E144:E196" si="38">F144-D144</f>
        <v>0</v>
      </c>
      <c r="F144" s="41"/>
      <c r="G144" s="48">
        <v>6.1020000000000003</v>
      </c>
      <c r="H144" s="50">
        <f t="shared" si="34"/>
        <v>4.2713999999999999</v>
      </c>
      <c r="I144" s="52">
        <f t="shared" si="35"/>
        <v>3.0510000000000002</v>
      </c>
      <c r="J144" s="54">
        <f t="shared" si="36"/>
        <v>2.19672</v>
      </c>
      <c r="K144" s="56">
        <f t="shared" si="31"/>
        <v>1.8306</v>
      </c>
      <c r="L144" s="58">
        <f t="shared" si="32"/>
        <v>1.2204000000000002</v>
      </c>
      <c r="M144" s="139"/>
      <c r="N144" s="61">
        <f t="shared" si="37"/>
        <v>1.2204000000000002</v>
      </c>
      <c r="O144" s="63">
        <f t="shared" si="33"/>
        <v>1.0983600000000002</v>
      </c>
    </row>
    <row r="145" spans="1:15" ht="17.100000000000001" customHeight="1" x14ac:dyDescent="0.2">
      <c r="A145" s="111" t="s">
        <v>39</v>
      </c>
      <c r="B145" s="30" t="s">
        <v>23</v>
      </c>
      <c r="C145" s="32" t="s">
        <v>8</v>
      </c>
      <c r="D145" s="37"/>
      <c r="E145" s="84">
        <f t="shared" si="38"/>
        <v>0</v>
      </c>
      <c r="F145" s="42"/>
      <c r="G145" s="47">
        <v>6.75</v>
      </c>
      <c r="H145" s="49">
        <f t="shared" si="34"/>
        <v>4.7249999999999996</v>
      </c>
      <c r="I145" s="51">
        <f t="shared" si="35"/>
        <v>3.375</v>
      </c>
      <c r="J145" s="53">
        <f t="shared" si="36"/>
        <v>2.4299999999999997</v>
      </c>
      <c r="K145" s="55">
        <f t="shared" ref="K145:K177" si="39">G145*0.3</f>
        <v>2.0249999999999999</v>
      </c>
      <c r="L145" s="57">
        <f t="shared" ref="L145:L177" si="40">G145*0.2</f>
        <v>1.35</v>
      </c>
      <c r="M145" s="139"/>
      <c r="N145" s="60">
        <f t="shared" si="37"/>
        <v>1.35</v>
      </c>
      <c r="O145" s="62">
        <f t="shared" si="33"/>
        <v>1.2150000000000001</v>
      </c>
    </row>
    <row r="146" spans="1:15" ht="17.100000000000001" hidden="1" customHeight="1" x14ac:dyDescent="0.2">
      <c r="A146" s="13"/>
      <c r="B146" s="7" t="s">
        <v>6</v>
      </c>
      <c r="C146" s="8" t="s">
        <v>24</v>
      </c>
      <c r="D146" s="36"/>
      <c r="E146" s="64">
        <f t="shared" si="38"/>
        <v>0</v>
      </c>
      <c r="F146" s="41"/>
      <c r="G146" s="48">
        <v>3.6180000000000003</v>
      </c>
      <c r="H146" s="50">
        <f t="shared" si="34"/>
        <v>2.5326</v>
      </c>
      <c r="I146" s="52">
        <f t="shared" si="35"/>
        <v>1.8090000000000002</v>
      </c>
      <c r="J146" s="54">
        <f t="shared" si="36"/>
        <v>1.3024800000000001</v>
      </c>
      <c r="K146" s="56">
        <f t="shared" si="39"/>
        <v>1.0854000000000001</v>
      </c>
      <c r="L146" s="58">
        <f t="shared" si="40"/>
        <v>0.72360000000000013</v>
      </c>
      <c r="M146" s="139"/>
      <c r="N146" s="61">
        <f t="shared" si="37"/>
        <v>0.72360000000000013</v>
      </c>
      <c r="O146" s="63">
        <f t="shared" si="33"/>
        <v>0.65124000000000015</v>
      </c>
    </row>
    <row r="147" spans="1:15" s="2" customFormat="1" ht="17.100000000000001" hidden="1" customHeight="1" thickBot="1" x14ac:dyDescent="0.25">
      <c r="A147" s="13"/>
      <c r="B147" s="7" t="s">
        <v>6</v>
      </c>
      <c r="C147" s="8" t="s">
        <v>25</v>
      </c>
      <c r="D147" s="36"/>
      <c r="E147" s="64">
        <f t="shared" si="38"/>
        <v>0</v>
      </c>
      <c r="F147" s="41"/>
      <c r="G147" s="48">
        <v>5.0760000000000005</v>
      </c>
      <c r="H147" s="50">
        <f t="shared" si="34"/>
        <v>3.5531999999999999</v>
      </c>
      <c r="I147" s="52">
        <f t="shared" si="35"/>
        <v>2.5380000000000003</v>
      </c>
      <c r="J147" s="54">
        <f t="shared" si="36"/>
        <v>1.8273600000000001</v>
      </c>
      <c r="K147" s="56">
        <f t="shared" si="39"/>
        <v>1.5228000000000002</v>
      </c>
      <c r="L147" s="58">
        <f t="shared" si="40"/>
        <v>1.0152000000000001</v>
      </c>
      <c r="M147" s="139"/>
      <c r="N147" s="61">
        <f t="shared" si="37"/>
        <v>1.0152000000000001</v>
      </c>
      <c r="O147" s="63">
        <f t="shared" si="33"/>
        <v>0.91368000000000016</v>
      </c>
    </row>
    <row r="148" spans="1:15" s="1" customFormat="1" ht="17.100000000000001" hidden="1" customHeight="1" x14ac:dyDescent="0.2">
      <c r="A148" s="13"/>
      <c r="B148" s="7" t="s">
        <v>9</v>
      </c>
      <c r="C148" s="8" t="s">
        <v>53</v>
      </c>
      <c r="D148" s="36"/>
      <c r="E148" s="64">
        <f t="shared" si="38"/>
        <v>0</v>
      </c>
      <c r="F148" s="41"/>
      <c r="G148" s="48">
        <v>6.48</v>
      </c>
      <c r="H148" s="50">
        <f t="shared" si="34"/>
        <v>4.5359999999999996</v>
      </c>
      <c r="I148" s="52">
        <f t="shared" si="35"/>
        <v>3.24</v>
      </c>
      <c r="J148" s="54">
        <f t="shared" si="36"/>
        <v>2.3328000000000002</v>
      </c>
      <c r="K148" s="56">
        <f t="shared" si="39"/>
        <v>1.944</v>
      </c>
      <c r="L148" s="58">
        <f t="shared" si="40"/>
        <v>1.2960000000000003</v>
      </c>
      <c r="M148" s="139"/>
      <c r="N148" s="61">
        <f t="shared" si="37"/>
        <v>1.2960000000000003</v>
      </c>
      <c r="O148" s="63">
        <f t="shared" si="33"/>
        <v>1.1664000000000003</v>
      </c>
    </row>
    <row r="149" spans="1:15" ht="17.100000000000001" customHeight="1" x14ac:dyDescent="0.2">
      <c r="A149" s="111" t="s">
        <v>40</v>
      </c>
      <c r="B149" s="33" t="s">
        <v>23</v>
      </c>
      <c r="C149" s="31" t="s">
        <v>8</v>
      </c>
      <c r="D149" s="35"/>
      <c r="E149" s="129">
        <f t="shared" si="38"/>
        <v>0</v>
      </c>
      <c r="F149" s="40"/>
      <c r="G149" s="45">
        <v>3.96</v>
      </c>
      <c r="H149" s="49">
        <f t="shared" si="34"/>
        <v>2.7719999999999998</v>
      </c>
      <c r="I149" s="51">
        <f t="shared" si="35"/>
        <v>1.98</v>
      </c>
      <c r="J149" s="53">
        <f t="shared" si="36"/>
        <v>1.4256</v>
      </c>
      <c r="K149" s="55">
        <f t="shared" si="39"/>
        <v>1.1879999999999999</v>
      </c>
      <c r="L149" s="57">
        <f t="shared" si="40"/>
        <v>0.79200000000000004</v>
      </c>
      <c r="M149" s="139"/>
      <c r="N149" s="60">
        <f t="shared" si="37"/>
        <v>0.79200000000000004</v>
      </c>
      <c r="O149" s="62">
        <f t="shared" si="33"/>
        <v>0.7128000000000001</v>
      </c>
    </row>
    <row r="150" spans="1:15" ht="17.100000000000001" hidden="1" customHeight="1" x14ac:dyDescent="0.2">
      <c r="A150" s="13"/>
      <c r="B150" s="10" t="s">
        <v>23</v>
      </c>
      <c r="C150" s="14" t="s">
        <v>24</v>
      </c>
      <c r="D150" s="38"/>
      <c r="E150" s="64">
        <f t="shared" si="38"/>
        <v>0</v>
      </c>
      <c r="F150" s="43"/>
      <c r="G150" s="46">
        <v>5.1150000000000002</v>
      </c>
      <c r="H150" s="50">
        <f t="shared" si="34"/>
        <v>3.5804999999999998</v>
      </c>
      <c r="I150" s="52">
        <f t="shared" si="35"/>
        <v>2.5575000000000001</v>
      </c>
      <c r="J150" s="54">
        <f t="shared" si="36"/>
        <v>1.8413999999999999</v>
      </c>
      <c r="K150" s="56">
        <f t="shared" si="39"/>
        <v>1.5345</v>
      </c>
      <c r="L150" s="58">
        <f t="shared" si="40"/>
        <v>1.0230000000000001</v>
      </c>
      <c r="M150" s="139"/>
      <c r="N150" s="61">
        <f t="shared" si="37"/>
        <v>1.0230000000000001</v>
      </c>
      <c r="O150" s="63">
        <f t="shared" si="33"/>
        <v>0.92070000000000018</v>
      </c>
    </row>
    <row r="151" spans="1:15" s="1" customFormat="1" ht="17.100000000000001" hidden="1" customHeight="1" x14ac:dyDescent="0.2">
      <c r="A151" s="13"/>
      <c r="B151" s="7" t="s">
        <v>6</v>
      </c>
      <c r="C151" s="8" t="s">
        <v>25</v>
      </c>
      <c r="D151" s="36">
        <v>0</v>
      </c>
      <c r="E151" s="64">
        <f t="shared" si="38"/>
        <v>0</v>
      </c>
      <c r="F151" s="41">
        <v>0</v>
      </c>
      <c r="G151" s="46">
        <v>6.05</v>
      </c>
      <c r="H151" s="50">
        <f t="shared" si="34"/>
        <v>4.2349999999999994</v>
      </c>
      <c r="I151" s="52">
        <f t="shared" si="35"/>
        <v>3.0249999999999999</v>
      </c>
      <c r="J151" s="54">
        <f t="shared" si="36"/>
        <v>2.1779999999999999</v>
      </c>
      <c r="K151" s="56">
        <f t="shared" si="39"/>
        <v>1.8149999999999999</v>
      </c>
      <c r="L151" s="58">
        <f t="shared" si="40"/>
        <v>1.21</v>
      </c>
      <c r="M151" s="139"/>
      <c r="N151" s="61">
        <f t="shared" si="37"/>
        <v>1.21</v>
      </c>
      <c r="O151" s="63">
        <f t="shared" si="33"/>
        <v>1.089</v>
      </c>
    </row>
    <row r="152" spans="1:15" ht="17.100000000000001" customHeight="1" x14ac:dyDescent="0.2">
      <c r="A152" s="127" t="s">
        <v>41</v>
      </c>
      <c r="B152" s="33" t="s">
        <v>23</v>
      </c>
      <c r="C152" s="32" t="s">
        <v>8</v>
      </c>
      <c r="D152" s="37"/>
      <c r="E152" s="64">
        <f t="shared" si="38"/>
        <v>0</v>
      </c>
      <c r="F152" s="42"/>
      <c r="G152" s="45">
        <v>7.92</v>
      </c>
      <c r="H152" s="49">
        <f t="shared" si="34"/>
        <v>5.5439999999999996</v>
      </c>
      <c r="I152" s="51">
        <f t="shared" si="35"/>
        <v>3.96</v>
      </c>
      <c r="J152" s="53">
        <f t="shared" si="36"/>
        <v>2.8512</v>
      </c>
      <c r="K152" s="55">
        <f t="shared" si="39"/>
        <v>2.3759999999999999</v>
      </c>
      <c r="L152" s="57">
        <f t="shared" si="40"/>
        <v>1.5840000000000001</v>
      </c>
      <c r="M152" s="139"/>
      <c r="N152" s="60">
        <f t="shared" si="37"/>
        <v>1.5840000000000001</v>
      </c>
      <c r="O152" s="62">
        <f t="shared" si="33"/>
        <v>1.4256000000000002</v>
      </c>
    </row>
    <row r="153" spans="1:15" s="1" customFormat="1" ht="16.5" hidden="1" customHeight="1" x14ac:dyDescent="0.2">
      <c r="A153" s="13"/>
      <c r="B153" s="7" t="s">
        <v>6</v>
      </c>
      <c r="C153" s="8" t="s">
        <v>10</v>
      </c>
      <c r="D153" s="36"/>
      <c r="E153" s="64">
        <f t="shared" si="38"/>
        <v>0</v>
      </c>
      <c r="F153" s="41"/>
      <c r="G153" s="46">
        <v>9.9</v>
      </c>
      <c r="H153" s="50">
        <f t="shared" si="34"/>
        <v>6.93</v>
      </c>
      <c r="I153" s="52">
        <f t="shared" si="35"/>
        <v>4.95</v>
      </c>
      <c r="J153" s="54">
        <f t="shared" si="36"/>
        <v>3.5640000000000001</v>
      </c>
      <c r="K153" s="56">
        <f t="shared" si="39"/>
        <v>2.97</v>
      </c>
      <c r="L153" s="58">
        <f t="shared" si="40"/>
        <v>1.9800000000000002</v>
      </c>
      <c r="M153" s="139"/>
      <c r="N153" s="61">
        <f t="shared" si="37"/>
        <v>1.9800000000000002</v>
      </c>
      <c r="O153" s="63">
        <f t="shared" si="33"/>
        <v>1.7820000000000003</v>
      </c>
    </row>
    <row r="154" spans="1:15" s="1" customFormat="1" ht="16.5" hidden="1" customHeight="1" x14ac:dyDescent="0.2">
      <c r="A154" s="13"/>
      <c r="B154" s="7" t="s">
        <v>6</v>
      </c>
      <c r="C154" s="8" t="s">
        <v>11</v>
      </c>
      <c r="D154" s="36">
        <v>0</v>
      </c>
      <c r="E154" s="64">
        <f t="shared" si="38"/>
        <v>0</v>
      </c>
      <c r="F154" s="41">
        <v>0</v>
      </c>
      <c r="G154" s="46">
        <v>11.494999999999999</v>
      </c>
      <c r="H154" s="50">
        <f t="shared" si="34"/>
        <v>8.0464999999999982</v>
      </c>
      <c r="I154" s="52">
        <f t="shared" si="35"/>
        <v>5.7474999999999996</v>
      </c>
      <c r="J154" s="54">
        <f t="shared" si="36"/>
        <v>4.1381999999999994</v>
      </c>
      <c r="K154" s="56">
        <f t="shared" si="39"/>
        <v>3.4484999999999997</v>
      </c>
      <c r="L154" s="58">
        <f t="shared" si="40"/>
        <v>2.2989999999999999</v>
      </c>
      <c r="M154" s="139"/>
      <c r="N154" s="61">
        <f t="shared" si="37"/>
        <v>2.2989999999999999</v>
      </c>
      <c r="O154" s="63">
        <f t="shared" si="33"/>
        <v>2.0691000000000002</v>
      </c>
    </row>
    <row r="155" spans="1:15" s="1" customFormat="1" ht="16.5" hidden="1" customHeight="1" x14ac:dyDescent="0.2">
      <c r="A155" s="13"/>
      <c r="B155" s="7" t="s">
        <v>9</v>
      </c>
      <c r="C155" s="8" t="s">
        <v>25</v>
      </c>
      <c r="D155" s="36">
        <v>0</v>
      </c>
      <c r="E155" s="64">
        <f t="shared" si="38"/>
        <v>0</v>
      </c>
      <c r="F155" s="41">
        <v>0</v>
      </c>
      <c r="G155" s="46">
        <v>3.9960000000000004</v>
      </c>
      <c r="H155" s="50">
        <f t="shared" si="34"/>
        <v>2.7972000000000001</v>
      </c>
      <c r="I155" s="52">
        <f t="shared" si="35"/>
        <v>1.9980000000000002</v>
      </c>
      <c r="J155" s="54">
        <f t="shared" si="36"/>
        <v>1.4385600000000001</v>
      </c>
      <c r="K155" s="56">
        <f t="shared" si="39"/>
        <v>1.1988000000000001</v>
      </c>
      <c r="L155" s="58">
        <f t="shared" si="40"/>
        <v>0.79920000000000013</v>
      </c>
      <c r="M155" s="139"/>
      <c r="N155" s="61">
        <f t="shared" si="37"/>
        <v>0.79920000000000013</v>
      </c>
      <c r="O155" s="63">
        <f t="shared" si="33"/>
        <v>0.71928000000000014</v>
      </c>
    </row>
    <row r="156" spans="1:15" s="1" customFormat="1" ht="16.5" customHeight="1" x14ac:dyDescent="0.2">
      <c r="A156" s="13"/>
      <c r="B156" s="114" t="s">
        <v>56</v>
      </c>
      <c r="C156" s="115" t="s">
        <v>8</v>
      </c>
      <c r="D156" s="36">
        <v>213</v>
      </c>
      <c r="E156" s="64">
        <f t="shared" si="38"/>
        <v>0</v>
      </c>
      <c r="F156" s="41">
        <v>213</v>
      </c>
      <c r="G156" s="46">
        <v>9.9</v>
      </c>
      <c r="H156" s="50">
        <f t="shared" si="34"/>
        <v>6.93</v>
      </c>
      <c r="I156" s="52">
        <f t="shared" si="35"/>
        <v>4.95</v>
      </c>
      <c r="J156" s="54">
        <f t="shared" si="36"/>
        <v>3.5640000000000001</v>
      </c>
      <c r="K156" s="56">
        <f t="shared" si="39"/>
        <v>2.97</v>
      </c>
      <c r="L156" s="58">
        <f t="shared" si="40"/>
        <v>1.9800000000000002</v>
      </c>
      <c r="M156" s="139"/>
      <c r="N156" s="61">
        <f t="shared" si="37"/>
        <v>1.9800000000000002</v>
      </c>
      <c r="O156" s="63">
        <f t="shared" si="33"/>
        <v>1.7820000000000003</v>
      </c>
    </row>
    <row r="157" spans="1:15" s="1" customFormat="1" ht="16.5" customHeight="1" x14ac:dyDescent="0.2">
      <c r="A157" s="13"/>
      <c r="B157" s="114" t="s">
        <v>56</v>
      </c>
      <c r="C157" s="115" t="s">
        <v>24</v>
      </c>
      <c r="D157" s="36">
        <v>1422</v>
      </c>
      <c r="E157" s="65">
        <f t="shared" si="38"/>
        <v>0</v>
      </c>
      <c r="F157" s="41">
        <v>1422</v>
      </c>
      <c r="G157" s="46">
        <v>11.5</v>
      </c>
      <c r="H157" s="50">
        <f t="shared" si="34"/>
        <v>8.0499999999999989</v>
      </c>
      <c r="I157" s="52">
        <f t="shared" si="35"/>
        <v>5.75</v>
      </c>
      <c r="J157" s="54">
        <f t="shared" si="36"/>
        <v>4.1399999999999997</v>
      </c>
      <c r="K157" s="56">
        <f t="shared" si="39"/>
        <v>3.4499999999999997</v>
      </c>
      <c r="L157" s="58">
        <f t="shared" si="40"/>
        <v>2.3000000000000003</v>
      </c>
      <c r="M157" s="139"/>
      <c r="N157" s="61">
        <f t="shared" si="37"/>
        <v>2.3000000000000003</v>
      </c>
      <c r="O157" s="63">
        <f t="shared" si="33"/>
        <v>2.0700000000000003</v>
      </c>
    </row>
    <row r="158" spans="1:15" ht="17.100000000000001" customHeight="1" x14ac:dyDescent="0.2">
      <c r="A158" s="111" t="s">
        <v>42</v>
      </c>
      <c r="B158" s="30" t="s">
        <v>6</v>
      </c>
      <c r="C158" s="32" t="s">
        <v>8</v>
      </c>
      <c r="D158" s="37"/>
      <c r="E158" s="64">
        <f t="shared" si="38"/>
        <v>0</v>
      </c>
      <c r="F158" s="42"/>
      <c r="G158" s="45">
        <v>7.9920000000000009</v>
      </c>
      <c r="H158" s="49">
        <f t="shared" si="34"/>
        <v>5.5944000000000003</v>
      </c>
      <c r="I158" s="51">
        <f t="shared" si="35"/>
        <v>3.9960000000000004</v>
      </c>
      <c r="J158" s="53">
        <f t="shared" si="36"/>
        <v>2.8771200000000001</v>
      </c>
      <c r="K158" s="55">
        <f t="shared" si="39"/>
        <v>2.3976000000000002</v>
      </c>
      <c r="L158" s="57">
        <f t="shared" si="40"/>
        <v>1.5984000000000003</v>
      </c>
      <c r="M158" s="139"/>
      <c r="N158" s="60">
        <f t="shared" si="37"/>
        <v>1.5984000000000003</v>
      </c>
      <c r="O158" s="62">
        <f t="shared" si="33"/>
        <v>1.4385600000000003</v>
      </c>
    </row>
    <row r="159" spans="1:15" ht="17.100000000000001" hidden="1" customHeight="1" x14ac:dyDescent="0.2">
      <c r="A159" s="13"/>
      <c r="B159" s="7" t="s">
        <v>6</v>
      </c>
      <c r="C159" s="8" t="s">
        <v>10</v>
      </c>
      <c r="D159" s="36"/>
      <c r="E159" s="64">
        <f t="shared" si="38"/>
        <v>0</v>
      </c>
      <c r="F159" s="41"/>
      <c r="G159" s="46">
        <v>9.18</v>
      </c>
      <c r="H159" s="50">
        <f t="shared" si="34"/>
        <v>6.4259999999999993</v>
      </c>
      <c r="I159" s="52">
        <f t="shared" si="35"/>
        <v>4.59</v>
      </c>
      <c r="J159" s="54">
        <f t="shared" si="36"/>
        <v>3.3047999999999997</v>
      </c>
      <c r="K159" s="56">
        <f t="shared" si="39"/>
        <v>2.754</v>
      </c>
      <c r="L159" s="58">
        <f t="shared" si="40"/>
        <v>1.8360000000000001</v>
      </c>
      <c r="M159" s="139"/>
      <c r="N159" s="61">
        <f t="shared" si="37"/>
        <v>1.8360000000000001</v>
      </c>
      <c r="O159" s="63">
        <f t="shared" si="33"/>
        <v>1.6524000000000001</v>
      </c>
    </row>
    <row r="160" spans="1:15" ht="17.100000000000001" hidden="1" customHeight="1" x14ac:dyDescent="0.2">
      <c r="A160" s="13"/>
      <c r="B160" s="7" t="s">
        <v>9</v>
      </c>
      <c r="C160" s="8" t="s">
        <v>11</v>
      </c>
      <c r="D160" s="36">
        <v>0</v>
      </c>
      <c r="E160" s="64">
        <f t="shared" si="38"/>
        <v>0</v>
      </c>
      <c r="F160" s="41">
        <v>0</v>
      </c>
      <c r="G160" s="46">
        <v>4.2119999999999997</v>
      </c>
      <c r="H160" s="50">
        <f t="shared" si="34"/>
        <v>2.9483999999999995</v>
      </c>
      <c r="I160" s="52">
        <f t="shared" si="35"/>
        <v>2.1059999999999999</v>
      </c>
      <c r="J160" s="54">
        <f t="shared" si="36"/>
        <v>1.5163199999999999</v>
      </c>
      <c r="K160" s="56">
        <f t="shared" si="39"/>
        <v>1.2635999999999998</v>
      </c>
      <c r="L160" s="58">
        <f t="shared" si="40"/>
        <v>0.84240000000000004</v>
      </c>
      <c r="M160" s="139"/>
      <c r="N160" s="61">
        <f t="shared" si="37"/>
        <v>0.84240000000000004</v>
      </c>
      <c r="O160" s="63">
        <f t="shared" ref="O160:O196" si="41">L160*0.9</f>
        <v>0.75816000000000006</v>
      </c>
    </row>
    <row r="161" spans="1:15" s="1" customFormat="1" ht="17.100000000000001" hidden="1" customHeight="1" x14ac:dyDescent="0.2">
      <c r="A161" s="13"/>
      <c r="B161" s="7" t="s">
        <v>51</v>
      </c>
      <c r="C161" s="8" t="s">
        <v>25</v>
      </c>
      <c r="D161" s="36"/>
      <c r="E161" s="64">
        <f t="shared" si="38"/>
        <v>0</v>
      </c>
      <c r="F161" s="41"/>
      <c r="G161" s="46">
        <v>5.0760000000000005</v>
      </c>
      <c r="H161" s="50">
        <f t="shared" si="34"/>
        <v>3.5531999999999999</v>
      </c>
      <c r="I161" s="52">
        <f t="shared" si="35"/>
        <v>2.5380000000000003</v>
      </c>
      <c r="J161" s="54">
        <f t="shared" si="36"/>
        <v>1.8273600000000001</v>
      </c>
      <c r="K161" s="56">
        <f t="shared" si="39"/>
        <v>1.5228000000000002</v>
      </c>
      <c r="L161" s="58">
        <f t="shared" si="40"/>
        <v>1.0152000000000001</v>
      </c>
      <c r="M161" s="139"/>
      <c r="N161" s="61">
        <f t="shared" si="37"/>
        <v>1.0152000000000001</v>
      </c>
      <c r="O161" s="63">
        <f t="shared" si="41"/>
        <v>0.91368000000000016</v>
      </c>
    </row>
    <row r="162" spans="1:15" s="1" customFormat="1" ht="17.100000000000001" hidden="1" customHeight="1" thickBot="1" x14ac:dyDescent="0.25">
      <c r="A162" s="85"/>
      <c r="B162" s="86" t="s">
        <v>51</v>
      </c>
      <c r="C162" s="87" t="s">
        <v>53</v>
      </c>
      <c r="D162" s="88"/>
      <c r="E162" s="64">
        <f t="shared" si="38"/>
        <v>0</v>
      </c>
      <c r="F162" s="89"/>
      <c r="G162" s="90">
        <v>6.1020000000000003</v>
      </c>
      <c r="H162" s="91">
        <f t="shared" si="34"/>
        <v>4.2713999999999999</v>
      </c>
      <c r="I162" s="92">
        <f t="shared" si="35"/>
        <v>3.0510000000000002</v>
      </c>
      <c r="J162" s="93">
        <f t="shared" si="36"/>
        <v>2.19672</v>
      </c>
      <c r="K162" s="94">
        <f t="shared" si="39"/>
        <v>1.8306</v>
      </c>
      <c r="L162" s="95">
        <f t="shared" si="40"/>
        <v>1.2204000000000002</v>
      </c>
      <c r="M162" s="139"/>
      <c r="N162" s="96">
        <f t="shared" si="37"/>
        <v>1.2204000000000002</v>
      </c>
      <c r="O162" s="97">
        <f t="shared" si="41"/>
        <v>1.0983600000000002</v>
      </c>
    </row>
    <row r="163" spans="1:15" s="1" customFormat="1" ht="16.5" customHeight="1" x14ac:dyDescent="0.2">
      <c r="A163" s="127" t="s">
        <v>43</v>
      </c>
      <c r="B163" s="30" t="s">
        <v>23</v>
      </c>
      <c r="C163" s="34" t="s">
        <v>8</v>
      </c>
      <c r="D163" s="37"/>
      <c r="E163" s="84">
        <f>F163-D163</f>
        <v>0</v>
      </c>
      <c r="F163" s="42"/>
      <c r="G163" s="45">
        <v>6.3720000000000008</v>
      </c>
      <c r="H163" s="49">
        <f>G163*0.7</f>
        <v>4.4603999999999999</v>
      </c>
      <c r="I163" s="51">
        <f>G163*0.5</f>
        <v>3.1860000000000004</v>
      </c>
      <c r="J163" s="53">
        <f>G163*0.36</f>
        <v>2.2939200000000004</v>
      </c>
      <c r="K163" s="55">
        <f>G163*0.3</f>
        <v>1.9116000000000002</v>
      </c>
      <c r="L163" s="57">
        <f>G163*0.2</f>
        <v>1.2744000000000002</v>
      </c>
      <c r="M163" s="139"/>
      <c r="N163" s="60">
        <f t="shared" ref="N163:N167" si="42">L163</f>
        <v>1.2744000000000002</v>
      </c>
      <c r="O163" s="62">
        <f>L163*0.9</f>
        <v>1.1469600000000002</v>
      </c>
    </row>
    <row r="164" spans="1:15" ht="16.5" hidden="1" customHeight="1" x14ac:dyDescent="0.2">
      <c r="A164" s="13"/>
      <c r="B164" s="7" t="s">
        <v>56</v>
      </c>
      <c r="C164" s="15" t="s">
        <v>8</v>
      </c>
      <c r="D164" s="36"/>
      <c r="E164" s="64">
        <f>F164-D164</f>
        <v>0</v>
      </c>
      <c r="F164" s="41"/>
      <c r="G164" s="46">
        <v>8.1</v>
      </c>
      <c r="H164" s="50">
        <f>G164*0.7</f>
        <v>5.669999999999999</v>
      </c>
      <c r="I164" s="52">
        <f>G164*0.5</f>
        <v>4.05</v>
      </c>
      <c r="J164" s="54">
        <f>G164*0.36</f>
        <v>2.9159999999999999</v>
      </c>
      <c r="K164" s="56">
        <f>G164*0.3</f>
        <v>2.4299999999999997</v>
      </c>
      <c r="L164" s="58">
        <f>G164*0.2</f>
        <v>1.62</v>
      </c>
      <c r="M164" s="139"/>
      <c r="N164" s="61">
        <f t="shared" si="42"/>
        <v>1.62</v>
      </c>
      <c r="O164" s="63">
        <f>L164*0.9</f>
        <v>1.4580000000000002</v>
      </c>
    </row>
    <row r="165" spans="1:15" ht="16.5" hidden="1" customHeight="1" x14ac:dyDescent="0.2">
      <c r="A165" s="13"/>
      <c r="B165" s="7" t="s">
        <v>6</v>
      </c>
      <c r="C165" s="15" t="s">
        <v>10</v>
      </c>
      <c r="D165" s="36"/>
      <c r="E165" s="64">
        <f>F165-D165</f>
        <v>0</v>
      </c>
      <c r="F165" s="41"/>
      <c r="G165" s="46">
        <v>12.312000000000001</v>
      </c>
      <c r="H165" s="50">
        <f>G165*0.7</f>
        <v>8.6183999999999994</v>
      </c>
      <c r="I165" s="52">
        <f>G165*0.5</f>
        <v>6.1560000000000006</v>
      </c>
      <c r="J165" s="54">
        <f>G165*0.36</f>
        <v>4.4323199999999998</v>
      </c>
      <c r="K165" s="56">
        <f>G165*0.3</f>
        <v>3.6936</v>
      </c>
      <c r="L165" s="58">
        <f>G165*0.2</f>
        <v>2.4624000000000006</v>
      </c>
      <c r="M165" s="139"/>
      <c r="N165" s="61">
        <f t="shared" si="42"/>
        <v>2.4624000000000006</v>
      </c>
      <c r="O165" s="63">
        <f>L165*0.9</f>
        <v>2.2161600000000008</v>
      </c>
    </row>
    <row r="166" spans="1:15" ht="17.100000000000001" customHeight="1" x14ac:dyDescent="0.2">
      <c r="A166" s="13"/>
      <c r="B166" s="114" t="s">
        <v>56</v>
      </c>
      <c r="C166" s="124" t="s">
        <v>8</v>
      </c>
      <c r="D166" s="36">
        <v>298</v>
      </c>
      <c r="E166" s="64">
        <f>F166-D166</f>
        <v>0</v>
      </c>
      <c r="F166" s="41">
        <v>298</v>
      </c>
      <c r="G166" s="46">
        <v>9.9</v>
      </c>
      <c r="H166" s="50">
        <f>G166*0.7</f>
        <v>6.93</v>
      </c>
      <c r="I166" s="52">
        <f>G166*0.5</f>
        <v>4.95</v>
      </c>
      <c r="J166" s="54">
        <f>G166*0.36</f>
        <v>3.5640000000000001</v>
      </c>
      <c r="K166" s="56">
        <f>G166*0.3</f>
        <v>2.97</v>
      </c>
      <c r="L166" s="58">
        <f>G166*0.2</f>
        <v>1.9800000000000002</v>
      </c>
      <c r="M166" s="139"/>
      <c r="N166" s="61">
        <f t="shared" si="42"/>
        <v>1.9800000000000002</v>
      </c>
      <c r="O166" s="63">
        <f>L166*0.9</f>
        <v>1.7820000000000003</v>
      </c>
    </row>
    <row r="167" spans="1:15" ht="17.100000000000001" hidden="1" customHeight="1" x14ac:dyDescent="0.2">
      <c r="A167" s="29"/>
      <c r="B167" s="7" t="s">
        <v>9</v>
      </c>
      <c r="C167" s="15" t="s">
        <v>25</v>
      </c>
      <c r="D167" s="36">
        <v>0</v>
      </c>
      <c r="E167" s="65">
        <f>F167-D167</f>
        <v>0</v>
      </c>
      <c r="F167" s="41">
        <v>0</v>
      </c>
      <c r="G167" s="46">
        <v>3.6180000000000003</v>
      </c>
      <c r="H167" s="50">
        <f>G167*0.7</f>
        <v>2.5326</v>
      </c>
      <c r="I167" s="52">
        <f>G167*0.5</f>
        <v>1.8090000000000002</v>
      </c>
      <c r="J167" s="54">
        <f>G167*0.36</f>
        <v>1.3024800000000001</v>
      </c>
      <c r="K167" s="56">
        <f>G167*0.3</f>
        <v>1.0854000000000001</v>
      </c>
      <c r="L167" s="58">
        <f>G167*0.2</f>
        <v>0.72360000000000013</v>
      </c>
      <c r="M167" s="139"/>
      <c r="N167" s="61">
        <f t="shared" si="42"/>
        <v>0.72360000000000013</v>
      </c>
      <c r="O167" s="63">
        <f>L167*0.9</f>
        <v>0.65124000000000015</v>
      </c>
    </row>
    <row r="168" spans="1:15" ht="17.100000000000001" customHeight="1" x14ac:dyDescent="0.2">
      <c r="A168" s="127" t="s">
        <v>44</v>
      </c>
      <c r="B168" s="30" t="s">
        <v>23</v>
      </c>
      <c r="C168" s="34" t="s">
        <v>8</v>
      </c>
      <c r="D168" s="37">
        <v>0</v>
      </c>
      <c r="E168" s="64">
        <v>0</v>
      </c>
      <c r="F168" s="42">
        <v>0</v>
      </c>
      <c r="G168" s="45">
        <v>4.6440000000000001</v>
      </c>
      <c r="H168" s="49">
        <f t="shared" si="34"/>
        <v>3.2507999999999999</v>
      </c>
      <c r="I168" s="51">
        <f t="shared" si="35"/>
        <v>2.3220000000000001</v>
      </c>
      <c r="J168" s="53">
        <f t="shared" si="36"/>
        <v>1.67184</v>
      </c>
      <c r="K168" s="55">
        <f t="shared" si="39"/>
        <v>1.3932</v>
      </c>
      <c r="L168" s="57">
        <f t="shared" si="40"/>
        <v>0.92880000000000007</v>
      </c>
      <c r="M168" s="139"/>
      <c r="N168" s="60">
        <f t="shared" ref="N168:N196" si="43">L168</f>
        <v>0.92880000000000007</v>
      </c>
      <c r="O168" s="62">
        <f t="shared" si="41"/>
        <v>0.83592000000000011</v>
      </c>
    </row>
    <row r="169" spans="1:15" s="2" customFormat="1" ht="17.100000000000001" hidden="1" customHeight="1" thickBot="1" x14ac:dyDescent="0.25">
      <c r="A169" s="13"/>
      <c r="B169" s="7" t="s">
        <v>6</v>
      </c>
      <c r="C169" s="15" t="s">
        <v>10</v>
      </c>
      <c r="D169" s="36">
        <v>0</v>
      </c>
      <c r="E169" s="64">
        <f t="shared" si="38"/>
        <v>0</v>
      </c>
      <c r="F169" s="41">
        <v>0</v>
      </c>
      <c r="G169" s="46">
        <v>6.8579999999999997</v>
      </c>
      <c r="H169" s="50">
        <f t="shared" si="34"/>
        <v>4.8005999999999993</v>
      </c>
      <c r="I169" s="52">
        <f t="shared" si="35"/>
        <v>3.4289999999999998</v>
      </c>
      <c r="J169" s="54">
        <f t="shared" si="36"/>
        <v>2.46888</v>
      </c>
      <c r="K169" s="56">
        <f t="shared" si="39"/>
        <v>2.0573999999999999</v>
      </c>
      <c r="L169" s="58">
        <f t="shared" si="40"/>
        <v>1.3715999999999999</v>
      </c>
      <c r="M169" s="139"/>
      <c r="N169" s="61">
        <f t="shared" si="43"/>
        <v>1.3715999999999999</v>
      </c>
      <c r="O169" s="63">
        <f t="shared" si="41"/>
        <v>1.23444</v>
      </c>
    </row>
    <row r="170" spans="1:15" ht="17.100000000000001" customHeight="1" x14ac:dyDescent="0.2">
      <c r="A170" s="13"/>
      <c r="B170" s="114" t="s">
        <v>56</v>
      </c>
      <c r="C170" s="124" t="s">
        <v>24</v>
      </c>
      <c r="D170" s="36">
        <v>562</v>
      </c>
      <c r="E170" s="64">
        <f t="shared" si="38"/>
        <v>0</v>
      </c>
      <c r="F170" s="41">
        <v>562</v>
      </c>
      <c r="G170" s="46">
        <v>9.7200000000000006</v>
      </c>
      <c r="H170" s="50">
        <f t="shared" si="34"/>
        <v>6.8040000000000003</v>
      </c>
      <c r="I170" s="52">
        <f t="shared" si="35"/>
        <v>4.8600000000000003</v>
      </c>
      <c r="J170" s="54">
        <f t="shared" si="36"/>
        <v>3.4992000000000001</v>
      </c>
      <c r="K170" s="56">
        <f t="shared" si="39"/>
        <v>2.9159999999999999</v>
      </c>
      <c r="L170" s="58">
        <f t="shared" si="40"/>
        <v>1.9440000000000002</v>
      </c>
      <c r="M170" s="139"/>
      <c r="N170" s="61">
        <f t="shared" si="43"/>
        <v>1.9440000000000002</v>
      </c>
      <c r="O170" s="63">
        <f t="shared" si="41"/>
        <v>1.7496000000000003</v>
      </c>
    </row>
    <row r="171" spans="1:15" ht="17.100000000000001" hidden="1" customHeight="1" x14ac:dyDescent="0.2">
      <c r="A171" s="13"/>
      <c r="B171" s="7" t="s">
        <v>6</v>
      </c>
      <c r="C171" s="15" t="s">
        <v>25</v>
      </c>
      <c r="D171" s="36">
        <v>0</v>
      </c>
      <c r="E171" s="64">
        <f t="shared" si="38"/>
        <v>0</v>
      </c>
      <c r="F171" s="41">
        <v>0</v>
      </c>
      <c r="G171" s="46">
        <v>11.88</v>
      </c>
      <c r="H171" s="50">
        <f t="shared" si="34"/>
        <v>8.3160000000000007</v>
      </c>
      <c r="I171" s="52">
        <f t="shared" si="35"/>
        <v>5.94</v>
      </c>
      <c r="J171" s="54">
        <f t="shared" si="36"/>
        <v>4.2767999999999997</v>
      </c>
      <c r="K171" s="56">
        <f t="shared" si="39"/>
        <v>3.5640000000000001</v>
      </c>
      <c r="L171" s="58">
        <f t="shared" si="40"/>
        <v>2.3760000000000003</v>
      </c>
      <c r="M171" s="139"/>
      <c r="N171" s="61">
        <f t="shared" si="43"/>
        <v>2.3760000000000003</v>
      </c>
      <c r="O171" s="63">
        <f t="shared" si="41"/>
        <v>2.1384000000000003</v>
      </c>
    </row>
    <row r="172" spans="1:15" ht="17.100000000000001" hidden="1" customHeight="1" x14ac:dyDescent="0.2">
      <c r="A172" s="13"/>
      <c r="B172" s="7" t="s">
        <v>17</v>
      </c>
      <c r="C172" s="15" t="s">
        <v>11</v>
      </c>
      <c r="D172" s="36">
        <v>0</v>
      </c>
      <c r="E172" s="65">
        <f t="shared" si="38"/>
        <v>0</v>
      </c>
      <c r="F172" s="41">
        <v>0</v>
      </c>
      <c r="G172" s="46">
        <v>3.5443980000000002</v>
      </c>
      <c r="H172" s="50">
        <f t="shared" si="34"/>
        <v>2.4810786</v>
      </c>
      <c r="I172" s="52">
        <f t="shared" si="35"/>
        <v>1.7721990000000001</v>
      </c>
      <c r="J172" s="54">
        <f t="shared" si="36"/>
        <v>1.2759832799999999</v>
      </c>
      <c r="K172" s="56">
        <f t="shared" si="39"/>
        <v>1.0633193999999999</v>
      </c>
      <c r="L172" s="58">
        <f t="shared" si="40"/>
        <v>0.70887960000000005</v>
      </c>
      <c r="M172" s="139"/>
      <c r="N172" s="61">
        <f t="shared" si="43"/>
        <v>0.70887960000000005</v>
      </c>
      <c r="O172" s="63">
        <f t="shared" si="41"/>
        <v>0.63799164000000008</v>
      </c>
    </row>
    <row r="173" spans="1:15" ht="17.100000000000001" customHeight="1" x14ac:dyDescent="0.2">
      <c r="A173" s="127" t="s">
        <v>45</v>
      </c>
      <c r="B173" s="118" t="s">
        <v>6</v>
      </c>
      <c r="C173" s="117" t="s">
        <v>8</v>
      </c>
      <c r="D173" s="37">
        <v>1171</v>
      </c>
      <c r="E173" s="64">
        <f t="shared" si="38"/>
        <v>0</v>
      </c>
      <c r="F173" s="42">
        <v>1171</v>
      </c>
      <c r="G173" s="45">
        <v>3.62</v>
      </c>
      <c r="H173" s="49">
        <f t="shared" si="34"/>
        <v>2.5339999999999998</v>
      </c>
      <c r="I173" s="51">
        <f t="shared" si="35"/>
        <v>1.81</v>
      </c>
      <c r="J173" s="53">
        <f t="shared" si="36"/>
        <v>1.3031999999999999</v>
      </c>
      <c r="K173" s="55">
        <f t="shared" si="39"/>
        <v>1.0860000000000001</v>
      </c>
      <c r="L173" s="57">
        <f t="shared" si="40"/>
        <v>0.72400000000000009</v>
      </c>
      <c r="M173" s="139"/>
      <c r="N173" s="60">
        <f t="shared" si="43"/>
        <v>0.72400000000000009</v>
      </c>
      <c r="O173" s="62">
        <f t="shared" si="41"/>
        <v>0.65160000000000007</v>
      </c>
    </row>
    <row r="174" spans="1:15" ht="17.100000000000001" customHeight="1" x14ac:dyDescent="0.2">
      <c r="A174" s="13"/>
      <c r="B174" s="125" t="s">
        <v>6</v>
      </c>
      <c r="C174" s="120" t="s">
        <v>10</v>
      </c>
      <c r="D174" s="38">
        <v>562</v>
      </c>
      <c r="E174" s="64">
        <f t="shared" si="38"/>
        <v>0</v>
      </c>
      <c r="F174" s="43">
        <v>562</v>
      </c>
      <c r="G174" s="46">
        <v>4</v>
      </c>
      <c r="H174" s="50">
        <f t="shared" ref="H174:H196" si="44">G174*0.7</f>
        <v>2.8</v>
      </c>
      <c r="I174" s="52">
        <f t="shared" ref="I174:I196" si="45">G174*0.5</f>
        <v>2</v>
      </c>
      <c r="J174" s="54">
        <f t="shared" ref="J174:J196" si="46">G174*0.36</f>
        <v>1.44</v>
      </c>
      <c r="K174" s="56">
        <f t="shared" si="39"/>
        <v>1.2</v>
      </c>
      <c r="L174" s="58">
        <f t="shared" si="40"/>
        <v>0.8</v>
      </c>
      <c r="M174" s="139"/>
      <c r="N174" s="61">
        <f t="shared" si="43"/>
        <v>0.8</v>
      </c>
      <c r="O174" s="63">
        <f t="shared" si="41"/>
        <v>0.72000000000000008</v>
      </c>
    </row>
    <row r="175" spans="1:15" ht="17.100000000000001" customHeight="1" x14ac:dyDescent="0.2">
      <c r="A175" s="13"/>
      <c r="B175" s="125" t="s">
        <v>6</v>
      </c>
      <c r="C175" s="120" t="s">
        <v>11</v>
      </c>
      <c r="D175" s="38">
        <v>505</v>
      </c>
      <c r="E175" s="64">
        <f t="shared" si="38"/>
        <v>0</v>
      </c>
      <c r="F175" s="43">
        <v>505</v>
      </c>
      <c r="G175" s="46">
        <v>4.6399999999999997</v>
      </c>
      <c r="H175" s="50">
        <f t="shared" si="44"/>
        <v>3.2479999999999998</v>
      </c>
      <c r="I175" s="52">
        <f t="shared" si="45"/>
        <v>2.3199999999999998</v>
      </c>
      <c r="J175" s="54">
        <f t="shared" si="46"/>
        <v>1.6703999999999999</v>
      </c>
      <c r="K175" s="56">
        <f t="shared" si="39"/>
        <v>1.3919999999999999</v>
      </c>
      <c r="L175" s="58">
        <f t="shared" si="40"/>
        <v>0.92799999999999994</v>
      </c>
      <c r="M175" s="139"/>
      <c r="N175" s="61">
        <f t="shared" si="43"/>
        <v>0.92799999999999994</v>
      </c>
      <c r="O175" s="63">
        <f t="shared" si="41"/>
        <v>0.83519999999999994</v>
      </c>
    </row>
    <row r="176" spans="1:15" ht="17.100000000000001" hidden="1" customHeight="1" x14ac:dyDescent="0.2">
      <c r="A176" s="13"/>
      <c r="B176" s="10" t="s">
        <v>51</v>
      </c>
      <c r="C176" s="14" t="s">
        <v>53</v>
      </c>
      <c r="D176" s="38">
        <v>0</v>
      </c>
      <c r="E176" s="65">
        <f t="shared" si="38"/>
        <v>0</v>
      </c>
      <c r="F176" s="43">
        <v>0</v>
      </c>
      <c r="G176" s="46">
        <v>3.1319999999999997</v>
      </c>
      <c r="H176" s="50">
        <f t="shared" si="44"/>
        <v>2.1923999999999997</v>
      </c>
      <c r="I176" s="52">
        <f t="shared" si="45"/>
        <v>1.5659999999999998</v>
      </c>
      <c r="J176" s="54">
        <f t="shared" si="46"/>
        <v>1.1275199999999999</v>
      </c>
      <c r="K176" s="56">
        <f t="shared" si="39"/>
        <v>0.93959999999999988</v>
      </c>
      <c r="L176" s="58">
        <f t="shared" si="40"/>
        <v>0.62639999999999996</v>
      </c>
      <c r="M176" s="139"/>
      <c r="N176" s="61">
        <f t="shared" si="43"/>
        <v>0.62639999999999996</v>
      </c>
      <c r="O176" s="63">
        <f t="shared" si="41"/>
        <v>0.56375999999999993</v>
      </c>
    </row>
    <row r="177" spans="1:15" ht="17.100000000000001" customHeight="1" x14ac:dyDescent="0.2">
      <c r="A177" s="127" t="s">
        <v>67</v>
      </c>
      <c r="B177" s="116" t="s">
        <v>56</v>
      </c>
      <c r="C177" s="119" t="s">
        <v>8</v>
      </c>
      <c r="D177" s="35">
        <v>30</v>
      </c>
      <c r="E177" s="64">
        <f t="shared" si="38"/>
        <v>0</v>
      </c>
      <c r="F177" s="40">
        <v>30</v>
      </c>
      <c r="G177" s="45">
        <v>9.7200000000000006</v>
      </c>
      <c r="H177" s="49">
        <f t="shared" si="44"/>
        <v>6.8040000000000003</v>
      </c>
      <c r="I177" s="51">
        <f t="shared" si="45"/>
        <v>4.8600000000000003</v>
      </c>
      <c r="J177" s="53">
        <f t="shared" si="46"/>
        <v>3.4992000000000001</v>
      </c>
      <c r="K177" s="55">
        <f t="shared" si="39"/>
        <v>2.9159999999999999</v>
      </c>
      <c r="L177" s="57">
        <f t="shared" si="40"/>
        <v>1.9440000000000002</v>
      </c>
      <c r="M177" s="139"/>
      <c r="N177" s="60">
        <f t="shared" si="43"/>
        <v>1.9440000000000002</v>
      </c>
      <c r="O177" s="62">
        <f t="shared" si="41"/>
        <v>1.7496000000000003</v>
      </c>
    </row>
    <row r="178" spans="1:15" ht="15" x14ac:dyDescent="0.2">
      <c r="A178" s="13"/>
      <c r="B178" s="125" t="s">
        <v>56</v>
      </c>
      <c r="C178" s="120" t="s">
        <v>10</v>
      </c>
      <c r="D178" s="38">
        <v>30</v>
      </c>
      <c r="E178" s="65">
        <f t="shared" si="38"/>
        <v>0</v>
      </c>
      <c r="F178" s="43">
        <v>30</v>
      </c>
      <c r="G178" s="46">
        <v>11.88</v>
      </c>
      <c r="H178" s="50">
        <f t="shared" si="44"/>
        <v>8.3160000000000007</v>
      </c>
      <c r="I178" s="52">
        <f t="shared" si="45"/>
        <v>5.94</v>
      </c>
      <c r="J178" s="54">
        <f t="shared" si="46"/>
        <v>4.2767999999999997</v>
      </c>
      <c r="K178" s="56">
        <f t="shared" ref="K178:K196" si="47">G178*0.3</f>
        <v>3.5640000000000001</v>
      </c>
      <c r="L178" s="58">
        <f t="shared" ref="L178:L196" si="48">G178*0.2</f>
        <v>2.3760000000000003</v>
      </c>
      <c r="M178" s="139"/>
      <c r="N178" s="61">
        <f t="shared" si="43"/>
        <v>2.3760000000000003</v>
      </c>
      <c r="O178" s="63">
        <f t="shared" si="41"/>
        <v>2.1384000000000003</v>
      </c>
    </row>
    <row r="179" spans="1:15" ht="15" x14ac:dyDescent="0.2">
      <c r="A179" s="127" t="s">
        <v>50</v>
      </c>
      <c r="B179" s="118" t="s">
        <v>6</v>
      </c>
      <c r="C179" s="117" t="s">
        <v>8</v>
      </c>
      <c r="D179" s="37">
        <v>2402</v>
      </c>
      <c r="E179" s="64">
        <f t="shared" si="38"/>
        <v>0</v>
      </c>
      <c r="F179" s="42">
        <v>2402</v>
      </c>
      <c r="G179" s="45">
        <v>3.54</v>
      </c>
      <c r="H179" s="49">
        <f t="shared" si="44"/>
        <v>2.4779999999999998</v>
      </c>
      <c r="I179" s="51">
        <f t="shared" si="45"/>
        <v>1.77</v>
      </c>
      <c r="J179" s="53">
        <f t="shared" si="46"/>
        <v>1.2744</v>
      </c>
      <c r="K179" s="55">
        <f t="shared" si="47"/>
        <v>1.0620000000000001</v>
      </c>
      <c r="L179" s="57">
        <f t="shared" si="48"/>
        <v>0.70800000000000007</v>
      </c>
      <c r="M179" s="139"/>
      <c r="N179" s="60">
        <f t="shared" si="43"/>
        <v>0.70800000000000007</v>
      </c>
      <c r="O179" s="62">
        <f t="shared" si="41"/>
        <v>0.6372000000000001</v>
      </c>
    </row>
    <row r="180" spans="1:15" ht="15.75" hidden="1" customHeight="1" x14ac:dyDescent="0.2">
      <c r="A180" s="13"/>
      <c r="B180" s="7" t="s">
        <v>6</v>
      </c>
      <c r="C180" s="8" t="s">
        <v>10</v>
      </c>
      <c r="D180" s="36">
        <v>0</v>
      </c>
      <c r="E180" s="64">
        <f t="shared" si="38"/>
        <v>0</v>
      </c>
      <c r="F180" s="41">
        <v>0</v>
      </c>
      <c r="G180" s="46">
        <v>3.726</v>
      </c>
      <c r="H180" s="50">
        <f t="shared" si="44"/>
        <v>2.6081999999999996</v>
      </c>
      <c r="I180" s="52">
        <f t="shared" si="45"/>
        <v>1.863</v>
      </c>
      <c r="J180" s="54">
        <f t="shared" si="46"/>
        <v>1.3413599999999999</v>
      </c>
      <c r="K180" s="56">
        <f t="shared" si="47"/>
        <v>1.1177999999999999</v>
      </c>
      <c r="L180" s="58">
        <f t="shared" si="48"/>
        <v>0.74520000000000008</v>
      </c>
      <c r="M180" s="139"/>
      <c r="N180" s="61">
        <f t="shared" si="43"/>
        <v>0.74520000000000008</v>
      </c>
      <c r="O180" s="63">
        <f t="shared" si="41"/>
        <v>0.67068000000000005</v>
      </c>
    </row>
    <row r="181" spans="1:15" ht="15" hidden="1" x14ac:dyDescent="0.2">
      <c r="A181" s="13"/>
      <c r="B181" s="7" t="s">
        <v>56</v>
      </c>
      <c r="C181" s="8" t="s">
        <v>8</v>
      </c>
      <c r="D181" s="36"/>
      <c r="E181" s="64">
        <f t="shared" si="38"/>
        <v>0</v>
      </c>
      <c r="F181" s="41"/>
      <c r="G181" s="46">
        <v>4.968</v>
      </c>
      <c r="H181" s="50">
        <f t="shared" si="44"/>
        <v>3.4775999999999998</v>
      </c>
      <c r="I181" s="52">
        <f t="shared" si="45"/>
        <v>2.484</v>
      </c>
      <c r="J181" s="54">
        <f t="shared" si="46"/>
        <v>1.7884799999999998</v>
      </c>
      <c r="K181" s="56">
        <f t="shared" si="47"/>
        <v>1.4903999999999999</v>
      </c>
      <c r="L181" s="58">
        <f t="shared" si="48"/>
        <v>0.99360000000000004</v>
      </c>
      <c r="M181" s="139"/>
      <c r="N181" s="61">
        <f t="shared" si="43"/>
        <v>0.99360000000000004</v>
      </c>
      <c r="O181" s="63">
        <f t="shared" si="41"/>
        <v>0.89424000000000003</v>
      </c>
    </row>
    <row r="182" spans="1:15" ht="15" x14ac:dyDescent="0.2">
      <c r="A182" s="13"/>
      <c r="B182" s="114" t="s">
        <v>56</v>
      </c>
      <c r="C182" s="115" t="s">
        <v>24</v>
      </c>
      <c r="D182" s="36">
        <v>340</v>
      </c>
      <c r="E182" s="65">
        <f t="shared" si="38"/>
        <v>0</v>
      </c>
      <c r="F182" s="41">
        <v>340</v>
      </c>
      <c r="G182" s="46">
        <v>8.1</v>
      </c>
      <c r="H182" s="50">
        <f t="shared" si="44"/>
        <v>5.669999999999999</v>
      </c>
      <c r="I182" s="52">
        <f t="shared" si="45"/>
        <v>4.05</v>
      </c>
      <c r="J182" s="54">
        <f t="shared" si="46"/>
        <v>2.9159999999999999</v>
      </c>
      <c r="K182" s="56">
        <f t="shared" si="47"/>
        <v>2.4299999999999997</v>
      </c>
      <c r="L182" s="58">
        <f t="shared" si="48"/>
        <v>1.62</v>
      </c>
      <c r="M182" s="139"/>
      <c r="N182" s="61">
        <f t="shared" si="43"/>
        <v>1.62</v>
      </c>
      <c r="O182" s="63">
        <f t="shared" si="41"/>
        <v>1.4580000000000002</v>
      </c>
    </row>
    <row r="183" spans="1:15" ht="15" x14ac:dyDescent="0.2">
      <c r="A183" s="127" t="s">
        <v>46</v>
      </c>
      <c r="B183" s="30" t="s">
        <v>23</v>
      </c>
      <c r="C183" s="32" t="s">
        <v>8</v>
      </c>
      <c r="D183" s="37">
        <v>0</v>
      </c>
      <c r="E183" s="64">
        <f t="shared" si="38"/>
        <v>0</v>
      </c>
      <c r="F183" s="42">
        <v>0</v>
      </c>
      <c r="G183" s="45">
        <v>6.5988000000000007</v>
      </c>
      <c r="H183" s="49">
        <f t="shared" si="44"/>
        <v>4.6191599999999999</v>
      </c>
      <c r="I183" s="51">
        <f t="shared" si="45"/>
        <v>3.2994000000000003</v>
      </c>
      <c r="J183" s="53">
        <f t="shared" si="46"/>
        <v>2.3755680000000003</v>
      </c>
      <c r="K183" s="55">
        <f t="shared" si="47"/>
        <v>1.9796400000000001</v>
      </c>
      <c r="L183" s="57">
        <f t="shared" si="48"/>
        <v>1.3197600000000003</v>
      </c>
      <c r="M183" s="139"/>
      <c r="N183" s="60">
        <f t="shared" si="43"/>
        <v>1.3197600000000003</v>
      </c>
      <c r="O183" s="62">
        <f t="shared" si="41"/>
        <v>1.1877840000000002</v>
      </c>
    </row>
    <row r="184" spans="1:15" ht="15" hidden="1" x14ac:dyDescent="0.2">
      <c r="A184" s="13"/>
      <c r="B184" s="7" t="s">
        <v>9</v>
      </c>
      <c r="C184" s="8" t="s">
        <v>24</v>
      </c>
      <c r="D184" s="36"/>
      <c r="E184" s="64">
        <f t="shared" si="38"/>
        <v>0</v>
      </c>
      <c r="F184" s="41"/>
      <c r="G184" s="46">
        <v>9.9359999999999999</v>
      </c>
      <c r="H184" s="50">
        <f t="shared" si="44"/>
        <v>6.9551999999999996</v>
      </c>
      <c r="I184" s="52">
        <f t="shared" si="45"/>
        <v>4.968</v>
      </c>
      <c r="J184" s="54">
        <f t="shared" si="46"/>
        <v>3.5769599999999997</v>
      </c>
      <c r="K184" s="56">
        <f t="shared" si="47"/>
        <v>2.9807999999999999</v>
      </c>
      <c r="L184" s="58">
        <f t="shared" si="48"/>
        <v>1.9872000000000001</v>
      </c>
      <c r="M184" s="139"/>
      <c r="N184" s="61">
        <f t="shared" si="43"/>
        <v>1.9872000000000001</v>
      </c>
      <c r="O184" s="63">
        <f t="shared" si="41"/>
        <v>1.7884800000000001</v>
      </c>
    </row>
    <row r="185" spans="1:15" ht="15" hidden="1" x14ac:dyDescent="0.2">
      <c r="A185" s="13"/>
      <c r="B185" s="7" t="s">
        <v>9</v>
      </c>
      <c r="C185" s="8" t="s">
        <v>25</v>
      </c>
      <c r="D185" s="36"/>
      <c r="E185" s="64">
        <f t="shared" si="38"/>
        <v>0</v>
      </c>
      <c r="F185" s="41"/>
      <c r="G185" s="46">
        <v>2.8620000000000001</v>
      </c>
      <c r="H185" s="50">
        <f t="shared" si="44"/>
        <v>2.0034000000000001</v>
      </c>
      <c r="I185" s="52">
        <f t="shared" si="45"/>
        <v>1.431</v>
      </c>
      <c r="J185" s="54">
        <f t="shared" si="46"/>
        <v>1.0303199999999999</v>
      </c>
      <c r="K185" s="56">
        <f t="shared" si="47"/>
        <v>0.85860000000000003</v>
      </c>
      <c r="L185" s="58">
        <f t="shared" si="48"/>
        <v>0.57240000000000002</v>
      </c>
      <c r="M185" s="139"/>
      <c r="N185" s="61">
        <f t="shared" si="43"/>
        <v>0.57240000000000002</v>
      </c>
      <c r="O185" s="63">
        <f t="shared" si="41"/>
        <v>0.51516000000000006</v>
      </c>
    </row>
    <row r="186" spans="1:15" ht="15" x14ac:dyDescent="0.2">
      <c r="A186" s="13"/>
      <c r="B186" s="114" t="s">
        <v>56</v>
      </c>
      <c r="C186" s="115" t="s">
        <v>24</v>
      </c>
      <c r="D186" s="36">
        <v>163</v>
      </c>
      <c r="E186" s="65">
        <f t="shared" si="38"/>
        <v>0</v>
      </c>
      <c r="F186" s="41">
        <v>163</v>
      </c>
      <c r="G186" s="46">
        <v>6.26</v>
      </c>
      <c r="H186" s="50">
        <f t="shared" si="44"/>
        <v>4.3819999999999997</v>
      </c>
      <c r="I186" s="52">
        <f t="shared" si="45"/>
        <v>3.13</v>
      </c>
      <c r="J186" s="54">
        <f t="shared" si="46"/>
        <v>2.2536</v>
      </c>
      <c r="K186" s="56">
        <f t="shared" si="47"/>
        <v>1.8779999999999999</v>
      </c>
      <c r="L186" s="58">
        <f t="shared" si="48"/>
        <v>1.252</v>
      </c>
      <c r="M186" s="139"/>
      <c r="N186" s="61">
        <f t="shared" si="43"/>
        <v>1.252</v>
      </c>
      <c r="O186" s="63">
        <f t="shared" si="41"/>
        <v>1.1268</v>
      </c>
    </row>
    <row r="187" spans="1:15" ht="15" x14ac:dyDescent="0.2">
      <c r="A187" s="111" t="s">
        <v>47</v>
      </c>
      <c r="B187" s="30" t="s">
        <v>23</v>
      </c>
      <c r="C187" s="32" t="s">
        <v>8</v>
      </c>
      <c r="D187" s="37"/>
      <c r="E187" s="64">
        <f t="shared" si="38"/>
        <v>0</v>
      </c>
      <c r="F187" s="42"/>
      <c r="G187" s="45">
        <v>5.8320000000000007</v>
      </c>
      <c r="H187" s="49">
        <f t="shared" si="44"/>
        <v>4.0824000000000007</v>
      </c>
      <c r="I187" s="51">
        <f t="shared" si="45"/>
        <v>2.9160000000000004</v>
      </c>
      <c r="J187" s="53">
        <f t="shared" si="46"/>
        <v>2.0995200000000001</v>
      </c>
      <c r="K187" s="55">
        <f t="shared" si="47"/>
        <v>1.7496000000000003</v>
      </c>
      <c r="L187" s="57">
        <f t="shared" si="48"/>
        <v>1.1664000000000001</v>
      </c>
      <c r="M187" s="139"/>
      <c r="N187" s="60">
        <f t="shared" si="43"/>
        <v>1.1664000000000001</v>
      </c>
      <c r="O187" s="62">
        <f t="shared" si="41"/>
        <v>1.04976</v>
      </c>
    </row>
    <row r="188" spans="1:15" ht="15" hidden="1" x14ac:dyDescent="0.2">
      <c r="A188" s="13"/>
      <c r="B188" s="7" t="s">
        <v>6</v>
      </c>
      <c r="C188" s="8" t="s">
        <v>10</v>
      </c>
      <c r="D188" s="36"/>
      <c r="E188" s="64">
        <f t="shared" si="38"/>
        <v>0</v>
      </c>
      <c r="F188" s="41"/>
      <c r="G188" s="46">
        <v>9.7200000000000006</v>
      </c>
      <c r="H188" s="50">
        <f t="shared" si="44"/>
        <v>6.8040000000000003</v>
      </c>
      <c r="I188" s="52">
        <f t="shared" si="45"/>
        <v>4.8600000000000003</v>
      </c>
      <c r="J188" s="54">
        <f t="shared" si="46"/>
        <v>3.4992000000000001</v>
      </c>
      <c r="K188" s="56">
        <f t="shared" si="47"/>
        <v>2.9159999999999999</v>
      </c>
      <c r="L188" s="58">
        <f t="shared" si="48"/>
        <v>1.9440000000000002</v>
      </c>
      <c r="M188" s="139"/>
      <c r="N188" s="61">
        <f t="shared" si="43"/>
        <v>1.9440000000000002</v>
      </c>
      <c r="O188" s="63">
        <f t="shared" si="41"/>
        <v>1.7496000000000003</v>
      </c>
    </row>
    <row r="189" spans="1:15" ht="15" hidden="1" x14ac:dyDescent="0.2">
      <c r="A189" s="13"/>
      <c r="B189" s="7" t="s">
        <v>6</v>
      </c>
      <c r="C189" s="15" t="s">
        <v>11</v>
      </c>
      <c r="D189" s="36"/>
      <c r="E189" s="64">
        <f t="shared" si="38"/>
        <v>0</v>
      </c>
      <c r="F189" s="41"/>
      <c r="G189" s="46">
        <v>11.88</v>
      </c>
      <c r="H189" s="50">
        <f t="shared" si="44"/>
        <v>8.3160000000000007</v>
      </c>
      <c r="I189" s="52">
        <f t="shared" si="45"/>
        <v>5.94</v>
      </c>
      <c r="J189" s="54">
        <f t="shared" si="46"/>
        <v>4.2767999999999997</v>
      </c>
      <c r="K189" s="56">
        <f t="shared" si="47"/>
        <v>3.5640000000000001</v>
      </c>
      <c r="L189" s="58">
        <f t="shared" si="48"/>
        <v>2.3760000000000003</v>
      </c>
      <c r="M189" s="139"/>
      <c r="N189" s="61">
        <f t="shared" si="43"/>
        <v>2.3760000000000003</v>
      </c>
      <c r="O189" s="63">
        <f t="shared" si="41"/>
        <v>2.1384000000000003</v>
      </c>
    </row>
    <row r="190" spans="1:15" ht="15" hidden="1" x14ac:dyDescent="0.2">
      <c r="A190" s="13"/>
      <c r="B190" s="7" t="s">
        <v>9</v>
      </c>
      <c r="C190" s="15" t="s">
        <v>25</v>
      </c>
      <c r="D190" s="36"/>
      <c r="E190" s="64">
        <f t="shared" si="38"/>
        <v>0</v>
      </c>
      <c r="F190" s="41"/>
      <c r="G190" s="46">
        <v>6.11</v>
      </c>
      <c r="H190" s="50">
        <f t="shared" si="44"/>
        <v>4.2770000000000001</v>
      </c>
      <c r="I190" s="52">
        <f t="shared" si="45"/>
        <v>3.0550000000000002</v>
      </c>
      <c r="J190" s="54">
        <f t="shared" si="46"/>
        <v>2.1996000000000002</v>
      </c>
      <c r="K190" s="56">
        <f t="shared" si="47"/>
        <v>1.833</v>
      </c>
      <c r="L190" s="58">
        <f t="shared" si="48"/>
        <v>1.2220000000000002</v>
      </c>
      <c r="M190" s="139"/>
      <c r="N190" s="61">
        <f t="shared" si="43"/>
        <v>1.2220000000000002</v>
      </c>
      <c r="O190" s="63">
        <f t="shared" si="41"/>
        <v>1.0998000000000001</v>
      </c>
    </row>
    <row r="191" spans="1:15" ht="15" hidden="1" x14ac:dyDescent="0.2">
      <c r="A191" s="13"/>
      <c r="B191" s="7" t="s">
        <v>56</v>
      </c>
      <c r="C191" s="15" t="s">
        <v>10</v>
      </c>
      <c r="D191" s="36"/>
      <c r="E191" s="65">
        <f t="shared" si="38"/>
        <v>0</v>
      </c>
      <c r="F191" s="41"/>
      <c r="G191" s="46">
        <v>9.1999999999999993</v>
      </c>
      <c r="H191" s="50">
        <f t="shared" si="44"/>
        <v>6.4399999999999995</v>
      </c>
      <c r="I191" s="52">
        <f t="shared" si="45"/>
        <v>4.5999999999999996</v>
      </c>
      <c r="J191" s="54">
        <f t="shared" si="46"/>
        <v>3.3119999999999998</v>
      </c>
      <c r="K191" s="56">
        <f t="shared" si="47"/>
        <v>2.76</v>
      </c>
      <c r="L191" s="58">
        <f t="shared" si="48"/>
        <v>1.8399999999999999</v>
      </c>
      <c r="M191" s="139"/>
      <c r="N191" s="61">
        <f>L191</f>
        <v>1.8399999999999999</v>
      </c>
      <c r="O191" s="63">
        <f>L191*0.9</f>
        <v>1.6559999999999999</v>
      </c>
    </row>
    <row r="192" spans="1:15" ht="15" x14ac:dyDescent="0.2">
      <c r="A192" s="127" t="s">
        <v>48</v>
      </c>
      <c r="B192" s="118" t="s">
        <v>6</v>
      </c>
      <c r="C192" s="117" t="s">
        <v>8</v>
      </c>
      <c r="D192" s="37">
        <v>363</v>
      </c>
      <c r="E192" s="64">
        <f t="shared" si="38"/>
        <v>0</v>
      </c>
      <c r="F192" s="42">
        <v>363</v>
      </c>
      <c r="G192" s="45">
        <v>2.86</v>
      </c>
      <c r="H192" s="49">
        <f t="shared" si="44"/>
        <v>2.0019999999999998</v>
      </c>
      <c r="I192" s="51">
        <f t="shared" si="45"/>
        <v>1.43</v>
      </c>
      <c r="J192" s="53">
        <f t="shared" si="46"/>
        <v>1.0295999999999998</v>
      </c>
      <c r="K192" s="55">
        <f t="shared" si="47"/>
        <v>0.85799999999999998</v>
      </c>
      <c r="L192" s="57">
        <f t="shared" si="48"/>
        <v>0.57199999999999995</v>
      </c>
      <c r="M192" s="139"/>
      <c r="N192" s="60">
        <f t="shared" si="43"/>
        <v>0.57199999999999995</v>
      </c>
      <c r="O192" s="62">
        <f t="shared" si="41"/>
        <v>0.51479999999999992</v>
      </c>
    </row>
    <row r="193" spans="1:15" ht="15" hidden="1" x14ac:dyDescent="0.2">
      <c r="A193" s="13"/>
      <c r="B193" s="7" t="s">
        <v>6</v>
      </c>
      <c r="C193" s="8" t="s">
        <v>24</v>
      </c>
      <c r="D193" s="36"/>
      <c r="E193" s="64">
        <f t="shared" si="38"/>
        <v>0</v>
      </c>
      <c r="F193" s="41"/>
      <c r="G193" s="46">
        <v>4.1500000000000004</v>
      </c>
      <c r="H193" s="50">
        <f t="shared" si="44"/>
        <v>2.9050000000000002</v>
      </c>
      <c r="I193" s="52">
        <f t="shared" si="45"/>
        <v>2.0750000000000002</v>
      </c>
      <c r="J193" s="54">
        <f t="shared" si="46"/>
        <v>1.494</v>
      </c>
      <c r="K193" s="56">
        <f t="shared" si="47"/>
        <v>1.2450000000000001</v>
      </c>
      <c r="L193" s="58">
        <f t="shared" si="48"/>
        <v>0.83000000000000007</v>
      </c>
      <c r="M193" s="59">
        <f t="shared" ref="M193:M196" si="49">K193</f>
        <v>1.2450000000000001</v>
      </c>
      <c r="N193" s="61">
        <f t="shared" si="43"/>
        <v>0.83000000000000007</v>
      </c>
      <c r="O193" s="63">
        <f t="shared" si="41"/>
        <v>0.74700000000000011</v>
      </c>
    </row>
    <row r="194" spans="1:15" ht="15" hidden="1" x14ac:dyDescent="0.2">
      <c r="A194" s="13"/>
      <c r="B194" s="7" t="s">
        <v>9</v>
      </c>
      <c r="C194" s="8" t="s">
        <v>25</v>
      </c>
      <c r="D194" s="36"/>
      <c r="E194" s="64">
        <f t="shared" si="38"/>
        <v>0</v>
      </c>
      <c r="F194" s="41"/>
      <c r="G194" s="46">
        <v>5.4</v>
      </c>
      <c r="H194" s="50">
        <f t="shared" si="44"/>
        <v>3.78</v>
      </c>
      <c r="I194" s="52">
        <f t="shared" si="45"/>
        <v>2.7</v>
      </c>
      <c r="J194" s="54">
        <f t="shared" si="46"/>
        <v>1.944</v>
      </c>
      <c r="K194" s="56">
        <f t="shared" si="47"/>
        <v>1.62</v>
      </c>
      <c r="L194" s="58">
        <f t="shared" si="48"/>
        <v>1.08</v>
      </c>
      <c r="M194" s="59">
        <f t="shared" si="49"/>
        <v>1.62</v>
      </c>
      <c r="N194" s="61">
        <f t="shared" si="43"/>
        <v>1.08</v>
      </c>
      <c r="O194" s="63">
        <f t="shared" si="41"/>
        <v>0.97200000000000009</v>
      </c>
    </row>
    <row r="195" spans="1:15" ht="15" hidden="1" x14ac:dyDescent="0.2">
      <c r="A195" s="13"/>
      <c r="B195" s="7" t="s">
        <v>17</v>
      </c>
      <c r="C195" s="8" t="s">
        <v>24</v>
      </c>
      <c r="D195" s="36"/>
      <c r="E195" s="64">
        <f t="shared" si="38"/>
        <v>0</v>
      </c>
      <c r="F195" s="41"/>
      <c r="G195" s="46">
        <v>9</v>
      </c>
      <c r="H195" s="50">
        <f t="shared" si="44"/>
        <v>6.3</v>
      </c>
      <c r="I195" s="52">
        <f t="shared" si="45"/>
        <v>4.5</v>
      </c>
      <c r="J195" s="54">
        <f t="shared" si="46"/>
        <v>3.2399999999999998</v>
      </c>
      <c r="K195" s="56">
        <f t="shared" si="47"/>
        <v>2.6999999999999997</v>
      </c>
      <c r="L195" s="58">
        <f t="shared" si="48"/>
        <v>1.8</v>
      </c>
      <c r="M195" s="59">
        <f t="shared" si="49"/>
        <v>2.6999999999999997</v>
      </c>
      <c r="N195" s="61">
        <f t="shared" si="43"/>
        <v>1.8</v>
      </c>
      <c r="O195" s="63">
        <f t="shared" si="41"/>
        <v>1.62</v>
      </c>
    </row>
    <row r="196" spans="1:15" ht="15" hidden="1" x14ac:dyDescent="0.2">
      <c r="A196" s="70"/>
      <c r="B196" s="71" t="s">
        <v>17</v>
      </c>
      <c r="C196" s="72" t="s">
        <v>25</v>
      </c>
      <c r="D196" s="73"/>
      <c r="E196" s="65">
        <f t="shared" si="38"/>
        <v>0</v>
      </c>
      <c r="F196" s="74"/>
      <c r="G196" s="75">
        <v>11</v>
      </c>
      <c r="H196" s="76">
        <f t="shared" si="44"/>
        <v>7.6999999999999993</v>
      </c>
      <c r="I196" s="77">
        <f t="shared" si="45"/>
        <v>5.5</v>
      </c>
      <c r="J196" s="78">
        <f t="shared" si="46"/>
        <v>3.96</v>
      </c>
      <c r="K196" s="79">
        <f t="shared" si="47"/>
        <v>3.3</v>
      </c>
      <c r="L196" s="80">
        <f t="shared" si="48"/>
        <v>2.2000000000000002</v>
      </c>
      <c r="M196" s="81">
        <f t="shared" si="49"/>
        <v>3.3</v>
      </c>
      <c r="N196" s="82">
        <f t="shared" si="43"/>
        <v>2.2000000000000002</v>
      </c>
      <c r="O196" s="83">
        <f t="shared" si="41"/>
        <v>1.9800000000000002</v>
      </c>
    </row>
    <row r="197" spans="1:15" x14ac:dyDescent="0.2">
      <c r="D197" s="23"/>
      <c r="E197" s="23"/>
      <c r="F197" s="23"/>
    </row>
    <row r="202" spans="1:15" ht="20.25" x14ac:dyDescent="0.3">
      <c r="C202" s="69"/>
    </row>
  </sheetData>
  <mergeCells count="12">
    <mergeCell ref="A7:H7"/>
    <mergeCell ref="I6:O6"/>
    <mergeCell ref="I7:O7"/>
    <mergeCell ref="G9:L9"/>
    <mergeCell ref="A6:H6"/>
    <mergeCell ref="A1:O1"/>
    <mergeCell ref="A2:O2"/>
    <mergeCell ref="A3:O3"/>
    <mergeCell ref="A4:I4"/>
    <mergeCell ref="A5:I5"/>
    <mergeCell ref="J4:O4"/>
    <mergeCell ref="J5:O5"/>
  </mergeCells>
  <phoneticPr fontId="2" type="noConversion"/>
  <pageMargins left="0.5" right="0.25" top="0.25" bottom="0.25" header="0.5" footer="0.5"/>
  <pageSetup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DC73D-8CEF-4F03-A22B-D5312E1CECB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marcia.parker</dc:creator>
  <cp:lastModifiedBy>Newaygo Conservation District County</cp:lastModifiedBy>
  <cp:lastPrinted>2023-09-08T15:22:58Z</cp:lastPrinted>
  <dcterms:created xsi:type="dcterms:W3CDTF">2005-07-01T15:46:08Z</dcterms:created>
  <dcterms:modified xsi:type="dcterms:W3CDTF">2023-09-18T13:07:29Z</dcterms:modified>
</cp:coreProperties>
</file>